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330" yWindow="15" windowWidth="11715" windowHeight="8130"/>
  </bookViews>
  <sheets>
    <sheet name="Publ" sheetId="1" r:id="rId1"/>
  </sheets>
  <calcPr calcId="92512"/>
</workbook>
</file>

<file path=xl/calcChain.xml><?xml version="1.0" encoding="utf-8"?>
<calcChain xmlns="http://schemas.openxmlformats.org/spreadsheetml/2006/main">
  <c r="E9" i="1"/>
  <c r="G9"/>
  <c r="I9"/>
  <c r="K9"/>
  <c r="M9"/>
  <c r="O9"/>
  <c r="Q9"/>
  <c r="S9"/>
  <c r="U9"/>
  <c r="C13"/>
  <c r="E13"/>
  <c r="G13"/>
  <c r="I13"/>
  <c r="K13"/>
  <c r="M13"/>
  <c r="O13"/>
  <c r="Q13"/>
  <c r="S13"/>
  <c r="U13"/>
  <c r="E15"/>
  <c r="G15"/>
  <c r="I15"/>
  <c r="K15"/>
  <c r="M15"/>
  <c r="O15"/>
  <c r="Q15"/>
  <c r="S15"/>
  <c r="U15"/>
  <c r="E24"/>
  <c r="G24"/>
  <c r="I24"/>
  <c r="K24"/>
  <c r="M24"/>
  <c r="O24"/>
  <c r="Q24"/>
  <c r="S24"/>
  <c r="C29"/>
  <c r="E29"/>
  <c r="G29"/>
  <c r="I29"/>
  <c r="K29"/>
  <c r="M29"/>
  <c r="O29"/>
  <c r="Q29"/>
  <c r="S29"/>
  <c r="U29"/>
  <c r="C31"/>
  <c r="E31"/>
  <c r="G31"/>
  <c r="I31"/>
  <c r="K31"/>
  <c r="M31"/>
  <c r="O31"/>
  <c r="Q31"/>
  <c r="S31"/>
  <c r="U31"/>
  <c r="E38"/>
  <c r="G38"/>
  <c r="I38"/>
  <c r="K38"/>
  <c r="M38"/>
  <c r="O38"/>
  <c r="Q38"/>
  <c r="S38"/>
  <c r="U38"/>
  <c r="E48"/>
  <c r="G48"/>
  <c r="I48"/>
  <c r="K48"/>
  <c r="M48"/>
  <c r="O48"/>
  <c r="Q48"/>
  <c r="S48"/>
  <c r="U48"/>
  <c r="E64"/>
  <c r="G64"/>
  <c r="I64"/>
  <c r="K64"/>
  <c r="M64"/>
  <c r="O64"/>
  <c r="Q64"/>
  <c r="S64"/>
  <c r="I68"/>
  <c r="K68"/>
  <c r="S68"/>
  <c r="U68"/>
  <c r="E77"/>
  <c r="G77"/>
  <c r="I77"/>
  <c r="K77"/>
  <c r="M77"/>
  <c r="O77"/>
  <c r="Q77"/>
  <c r="S77"/>
  <c r="U77"/>
  <c r="E79"/>
  <c r="G79"/>
  <c r="I79"/>
  <c r="K79"/>
  <c r="M79"/>
  <c r="O79"/>
  <c r="Q79"/>
  <c r="S79"/>
  <c r="U79"/>
  <c r="G93"/>
  <c r="K93"/>
  <c r="M93"/>
  <c r="O93"/>
  <c r="Q93"/>
  <c r="S93"/>
  <c r="U93"/>
</calcChain>
</file>

<file path=xl/sharedStrings.xml><?xml version="1.0" encoding="utf-8"?>
<sst xmlns="http://schemas.openxmlformats.org/spreadsheetml/2006/main" count="242" uniqueCount="73">
  <si>
    <t>Tabell 5.11</t>
  </si>
  <si>
    <t>Huvudbrott</t>
  </si>
  <si>
    <t xml:space="preserve">  Totalt</t>
  </si>
  <si>
    <t>därav</t>
  </si>
  <si>
    <t xml:space="preserve"> 15-17</t>
  </si>
  <si>
    <t xml:space="preserve">  18-20</t>
  </si>
  <si>
    <t xml:space="preserve">   21-24</t>
  </si>
  <si>
    <t xml:space="preserve">   25-29</t>
  </si>
  <si>
    <t xml:space="preserve">   30-34</t>
  </si>
  <si>
    <t xml:space="preserve">   35-39</t>
  </si>
  <si>
    <t xml:space="preserve">   40-49</t>
  </si>
  <si>
    <t xml:space="preserve">    50-</t>
  </si>
  <si>
    <t>kvinnor</t>
  </si>
  <si>
    <t xml:space="preserve">SAMTLIGA </t>
  </si>
  <si>
    <t>Brott mot brottsbalken</t>
  </si>
  <si>
    <t>3-7 kap. Brott mot person</t>
  </si>
  <si>
    <t>3 kap. Brott mot liv och hälsa</t>
  </si>
  <si>
    <t>Mord och dråp</t>
  </si>
  <si>
    <t>Misshandel, grov misshandel</t>
  </si>
  <si>
    <t>Vållande till annans död</t>
  </si>
  <si>
    <t>4 kap. Brott mot frihet och frid</t>
  </si>
  <si>
    <t>5 kap. Ärekränkning</t>
  </si>
  <si>
    <t>6 kap. Sexualbrott</t>
  </si>
  <si>
    <t>Våldtäkt, grov våldtäkt</t>
  </si>
  <si>
    <t>7 kap. Brott mot familj</t>
  </si>
  <si>
    <t>8-12 kap. Brott mot förmögenhet</t>
  </si>
  <si>
    <t>8 kap. Tillgreppsbrott</t>
  </si>
  <si>
    <t>Snatteri</t>
  </si>
  <si>
    <t>Stöld</t>
  </si>
  <si>
    <t>Grov stöld</t>
  </si>
  <si>
    <t>Tillgrepp av fortskaffningsmedel</t>
  </si>
  <si>
    <t>Rån, grovt rån</t>
  </si>
  <si>
    <t>9 kap. Bedrägeri och annan oredlighet</t>
  </si>
  <si>
    <t>Häleri, häleriförseelse</t>
  </si>
  <si>
    <t>10 kap. Förskingring och annan trolöshet</t>
  </si>
  <si>
    <t>11 kap. Brott mot borgenärer m.m.</t>
  </si>
  <si>
    <t>12 kap. Skadegörelsebrott</t>
  </si>
  <si>
    <t>13-15 kap. Brott mot allmänheten</t>
  </si>
  <si>
    <t>13 kap. Allmänfarliga brott</t>
  </si>
  <si>
    <t>Mordbrand, grov mordbrand</t>
  </si>
  <si>
    <t>14 kap. Förfalskningsbrott</t>
  </si>
  <si>
    <t>15 kap. Mened, falskt åtal m.m.</t>
  </si>
  <si>
    <t>Tabell 5.11 (forts.)</t>
  </si>
  <si>
    <t>16-20 kap. Brott mot staten</t>
  </si>
  <si>
    <t>16 kap. Brott mot allmän ordning</t>
  </si>
  <si>
    <t>17 kap. Brott mot allmän verksamhet</t>
  </si>
  <si>
    <t>Våld mot tjänsteman</t>
  </si>
  <si>
    <t>18 kap. Högmålsbrott</t>
  </si>
  <si>
    <t>19 kap. Brott mot rikets säkerhet</t>
  </si>
  <si>
    <t>20 kap. Tjänstefel m.m.</t>
  </si>
  <si>
    <t>Brott mot specialstraffrättsliga författningar</t>
  </si>
  <si>
    <t>Trafikbrottslagen</t>
  </si>
  <si>
    <t xml:space="preserve">Rattfylleri, grovt rattfylleri </t>
  </si>
  <si>
    <t>Smitning</t>
  </si>
  <si>
    <t>Olovlig körning, grov olovlig körning</t>
  </si>
  <si>
    <t>Narkotikastrafflagen</t>
  </si>
  <si>
    <t>Skattebrottslagen</t>
  </si>
  <si>
    <t>Utlänningslagen</t>
  </si>
  <si>
    <t>Vapenlagen</t>
  </si>
  <si>
    <t>Övriga specialstraffrättsliga författningar</t>
  </si>
  <si>
    <t>därav enbart utländsk dom</t>
  </si>
  <si>
    <t>Alkohollagen</t>
  </si>
  <si>
    <t>Miljöbalken</t>
  </si>
  <si>
    <t>Lagen om vapenfri tjänst</t>
  </si>
  <si>
    <t>Värnpliktslagen</t>
  </si>
  <si>
    <t>Totalförsvarsplikt</t>
  </si>
  <si>
    <t>Bedrägeri, grovt bedrägeri</t>
  </si>
  <si>
    <t>Personer dömda till fängelse som intagits i anstalt efter huvudbrott, ålder och kön, år 2001</t>
  </si>
  <si>
    <t>Persons sentenced to imprisonment and admitted to prison, by principal offence, age and sex, 2001</t>
  </si>
  <si>
    <t>-</t>
  </si>
  <si>
    <r>
      <t xml:space="preserve">Smugglingslagen </t>
    </r>
    <r>
      <rPr>
        <vertAlign val="superscript"/>
        <sz val="7"/>
        <rFont val="Helvetica"/>
        <family val="2"/>
      </rPr>
      <t>1</t>
    </r>
  </si>
  <si>
    <t xml:space="preserve"> Ålder vid intagning, år</t>
  </si>
  <si>
    <r>
      <t>1</t>
    </r>
    <r>
      <rPr>
        <sz val="7"/>
        <rFont val="Helvetica"/>
        <family val="2"/>
      </rPr>
      <t xml:space="preserve"> Inklusive varusmugglingslagen</t>
    </r>
  </si>
</sst>
</file>

<file path=xl/styles.xml><?xml version="1.0" encoding="utf-8"?>
<styleSheet xmlns="http://schemas.openxmlformats.org/spreadsheetml/2006/main">
  <fonts count="13">
    <font>
      <sz val="10"/>
      <name val="MS Sans Serif"/>
    </font>
    <font>
      <b/>
      <sz val="9"/>
      <name val="Helvetica"/>
    </font>
    <font>
      <sz val="9"/>
      <name val="Helvetica"/>
    </font>
    <font>
      <sz val="8"/>
      <name val="Helvetica"/>
    </font>
    <font>
      <b/>
      <sz val="8"/>
      <name val="Helvetica"/>
    </font>
    <font>
      <b/>
      <sz val="8"/>
      <name val="Helvetica"/>
      <family val="2"/>
    </font>
    <font>
      <sz val="8"/>
      <name val="Helvetica"/>
      <family val="2"/>
    </font>
    <font>
      <i/>
      <sz val="8"/>
      <name val="Helvetica"/>
    </font>
    <font>
      <sz val="8"/>
      <name val="Arial"/>
      <family val="2"/>
    </font>
    <font>
      <sz val="8"/>
      <color indexed="10"/>
      <name val="Helvetica"/>
    </font>
    <font>
      <i/>
      <sz val="8"/>
      <name val="Helvetica"/>
      <family val="2"/>
    </font>
    <font>
      <vertAlign val="superscript"/>
      <sz val="7"/>
      <name val="Helvetica"/>
      <family val="2"/>
    </font>
    <font>
      <sz val="7"/>
      <name val="Helvetic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/>
    <xf numFmtId="3" fontId="1" fillId="0" borderId="0" xfId="0" applyNumberFormat="1" applyFont="1"/>
    <xf numFmtId="0" fontId="1" fillId="0" borderId="0" xfId="0" quotePrefix="1" applyFont="1" applyAlignment="1">
      <alignment horizontal="left"/>
    </xf>
    <xf numFmtId="0" fontId="2" fillId="0" borderId="0" xfId="0" quotePrefix="1" applyFont="1" applyAlignment="1">
      <alignment horizontal="left"/>
    </xf>
    <xf numFmtId="0" fontId="2" fillId="0" borderId="0" xfId="0" applyFont="1"/>
    <xf numFmtId="3" fontId="2" fillId="0" borderId="0" xfId="0" applyNumberFormat="1" applyFont="1"/>
    <xf numFmtId="0" fontId="3" fillId="0" borderId="1" xfId="0" applyFont="1" applyBorder="1"/>
    <xf numFmtId="3" fontId="3" fillId="0" borderId="1" xfId="0" applyNumberFormat="1" applyFont="1" applyBorder="1"/>
    <xf numFmtId="0" fontId="3" fillId="0" borderId="0" xfId="0" applyFont="1" applyBorder="1"/>
    <xf numFmtId="0" fontId="3" fillId="0" borderId="0" xfId="0" applyFont="1" applyBorder="1" applyAlignment="1">
      <alignment horizontal="left"/>
    </xf>
    <xf numFmtId="0" fontId="3" fillId="0" borderId="2" xfId="0" applyFont="1" applyBorder="1"/>
    <xf numFmtId="49" fontId="3" fillId="0" borderId="0" xfId="0" applyNumberFormat="1" applyFont="1" applyBorder="1"/>
    <xf numFmtId="49" fontId="3" fillId="0" borderId="0" xfId="0" applyNumberFormat="1" applyFont="1" applyBorder="1" applyAlignment="1">
      <alignment horizontal="left"/>
    </xf>
    <xf numFmtId="49" fontId="3" fillId="0" borderId="1" xfId="0" applyNumberFormat="1" applyFont="1" applyBorder="1"/>
    <xf numFmtId="49" fontId="3" fillId="0" borderId="1" xfId="0" quotePrefix="1" applyNumberFormat="1" applyFont="1" applyBorder="1" applyAlignment="1">
      <alignment horizontal="left"/>
    </xf>
    <xf numFmtId="49" fontId="3" fillId="0" borderId="1" xfId="0" applyNumberFormat="1" applyFont="1" applyBorder="1" applyAlignment="1">
      <alignment horizontal="left"/>
    </xf>
    <xf numFmtId="49" fontId="3" fillId="0" borderId="0" xfId="0" applyNumberFormat="1" applyFont="1"/>
    <xf numFmtId="0" fontId="3" fillId="0" borderId="0" xfId="0" applyFont="1"/>
    <xf numFmtId="3" fontId="3" fillId="0" borderId="0" xfId="0" applyNumberFormat="1" applyFont="1"/>
    <xf numFmtId="0" fontId="4" fillId="0" borderId="0" xfId="0" applyFont="1" applyBorder="1"/>
    <xf numFmtId="3" fontId="4" fillId="0" borderId="0" xfId="0" applyNumberFormat="1" applyFont="1" applyAlignment="1">
      <alignment horizontal="right"/>
    </xf>
    <xf numFmtId="3" fontId="4" fillId="0" borderId="0" xfId="0" applyNumberFormat="1" applyFont="1"/>
    <xf numFmtId="0" fontId="4" fillId="0" borderId="0" xfId="0" applyFont="1"/>
    <xf numFmtId="3" fontId="5" fillId="0" borderId="0" xfId="0" applyNumberFormat="1" applyFont="1" applyAlignment="1">
      <alignment horizontal="right"/>
    </xf>
    <xf numFmtId="3" fontId="6" fillId="0" borderId="0" xfId="0" applyNumberFormat="1" applyFont="1" applyAlignment="1">
      <alignment horizontal="right"/>
    </xf>
    <xf numFmtId="0" fontId="7" fillId="0" borderId="0" xfId="0" applyFont="1"/>
    <xf numFmtId="3" fontId="3" fillId="0" borderId="0" xfId="0" applyNumberFormat="1" applyFont="1" applyAlignment="1">
      <alignment horizontal="right"/>
    </xf>
    <xf numFmtId="0" fontId="8" fillId="0" borderId="0" xfId="0" applyFont="1"/>
    <xf numFmtId="3" fontId="6" fillId="0" borderId="0" xfId="0" quotePrefix="1" applyNumberFormat="1" applyFont="1" applyAlignment="1">
      <alignment horizontal="right"/>
    </xf>
    <xf numFmtId="3" fontId="9" fillId="0" borderId="0" xfId="0" applyNumberFormat="1" applyFont="1"/>
    <xf numFmtId="3" fontId="3" fillId="0" borderId="0" xfId="0" quotePrefix="1" applyNumberFormat="1" applyFont="1" applyAlignment="1">
      <alignment horizontal="right"/>
    </xf>
    <xf numFmtId="3" fontId="4" fillId="0" borderId="0" xfId="0" quotePrefix="1" applyNumberFormat="1" applyFont="1" applyAlignment="1">
      <alignment horizontal="right"/>
    </xf>
    <xf numFmtId="3" fontId="5" fillId="0" borderId="0" xfId="0" quotePrefix="1" applyNumberFormat="1" applyFont="1" applyAlignment="1">
      <alignment horizontal="right"/>
    </xf>
    <xf numFmtId="0" fontId="10" fillId="0" borderId="0" xfId="0" applyFont="1"/>
    <xf numFmtId="49" fontId="3" fillId="0" borderId="0" xfId="0" quotePrefix="1" applyNumberFormat="1" applyFont="1" applyBorder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Border="1" applyAlignment="1">
      <alignment horizontal="right"/>
    </xf>
    <xf numFmtId="3" fontId="3" fillId="0" borderId="0" xfId="0" applyNumberFormat="1" applyFont="1" applyBorder="1" applyAlignment="1">
      <alignment horizontal="right"/>
    </xf>
    <xf numFmtId="3" fontId="6" fillId="0" borderId="0" xfId="0" applyNumberFormat="1" applyFont="1" applyBorder="1" applyAlignment="1">
      <alignment horizontal="right"/>
    </xf>
    <xf numFmtId="0" fontId="4" fillId="0" borderId="1" xfId="0" applyFont="1" applyBorder="1"/>
    <xf numFmtId="3" fontId="4" fillId="0" borderId="1" xfId="0" applyNumberFormat="1" applyFont="1" applyBorder="1" applyAlignment="1">
      <alignment horizontal="right"/>
    </xf>
    <xf numFmtId="3" fontId="6" fillId="0" borderId="1" xfId="0" applyNumberFormat="1" applyFont="1" applyBorder="1" applyAlignment="1">
      <alignment horizontal="right"/>
    </xf>
    <xf numFmtId="0" fontId="3" fillId="0" borderId="0" xfId="0" quotePrefix="1" applyFont="1"/>
    <xf numFmtId="0" fontId="3" fillId="0" borderId="0" xfId="0" quotePrefix="1" applyFont="1" applyAlignment="1">
      <alignment horizontal="right"/>
    </xf>
    <xf numFmtId="0" fontId="2" fillId="0" borderId="0" xfId="0" applyFont="1" applyBorder="1"/>
    <xf numFmtId="0" fontId="1" fillId="0" borderId="0" xfId="0" applyFont="1" applyBorder="1"/>
    <xf numFmtId="3" fontId="3" fillId="0" borderId="0" xfId="0" applyNumberFormat="1" applyFont="1" applyBorder="1"/>
    <xf numFmtId="0" fontId="12" fillId="0" borderId="0" xfId="0" applyFont="1"/>
    <xf numFmtId="3" fontId="12" fillId="0" borderId="0" xfId="0" applyNumberFormat="1" applyFont="1"/>
    <xf numFmtId="0" fontId="12" fillId="0" borderId="0" xfId="0" applyFont="1" applyBorder="1"/>
    <xf numFmtId="0" fontId="11" fillId="0" borderId="2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257175</xdr:colOff>
      <xdr:row>1</xdr:row>
      <xdr:rowOff>9525</xdr:rowOff>
    </xdr:from>
    <xdr:to>
      <xdr:col>19</xdr:col>
      <xdr:colOff>9525</xdr:colOff>
      <xdr:row>2</xdr:row>
      <xdr:rowOff>66675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57850" y="161925"/>
          <a:ext cx="1209675" cy="20955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99"/>
  <sheetViews>
    <sheetView tabSelected="1" workbookViewId="0">
      <pane xSplit="2" topLeftCell="C1" activePane="topRight" state="frozen"/>
      <selection activeCell="A73" sqref="A73"/>
      <selection pane="topRight" activeCell="V2" sqref="V2"/>
    </sheetView>
  </sheetViews>
  <sheetFormatPr defaultRowHeight="8.4499999999999993" customHeight="1"/>
  <cols>
    <col min="1" max="1" width="5.140625" style="18" customWidth="1"/>
    <col min="2" max="2" width="28" style="18" customWidth="1"/>
    <col min="3" max="3" width="3.140625" style="18" customWidth="1"/>
    <col min="4" max="4" width="2.7109375" style="18" customWidth="1"/>
    <col min="5" max="5" width="5.140625" style="18" customWidth="1"/>
    <col min="6" max="6" width="2.7109375" style="18" customWidth="1"/>
    <col min="7" max="7" width="6.140625" style="19" customWidth="1"/>
    <col min="8" max="8" width="2.5703125" style="19" customWidth="1"/>
    <col min="9" max="9" width="5.85546875" style="18" customWidth="1"/>
    <col min="10" max="10" width="2.28515625" style="18" customWidth="1"/>
    <col min="11" max="11" width="6" style="18" customWidth="1"/>
    <col min="12" max="12" width="2.7109375" style="18" customWidth="1"/>
    <col min="13" max="13" width="5.85546875" style="18" customWidth="1"/>
    <col min="14" max="14" width="2.7109375" style="18" customWidth="1"/>
    <col min="15" max="15" width="5.85546875" style="18" customWidth="1"/>
    <col min="16" max="16" width="2.85546875" style="18" customWidth="1"/>
    <col min="17" max="17" width="4.5703125" style="18" customWidth="1"/>
    <col min="18" max="18" width="2.42578125" style="18" customWidth="1"/>
    <col min="19" max="19" width="6.140625" style="18" customWidth="1"/>
    <col min="20" max="20" width="2.42578125" style="18" customWidth="1"/>
    <col min="21" max="21" width="5.7109375" style="18" customWidth="1"/>
    <col min="22" max="22" width="9.5703125" style="18" customWidth="1"/>
    <col min="23" max="16384" width="9.140625" style="18"/>
  </cols>
  <sheetData>
    <row r="1" spans="1:22" s="1" customFormat="1" ht="12" customHeight="1">
      <c r="A1" s="1" t="s">
        <v>0</v>
      </c>
      <c r="C1" s="2"/>
      <c r="D1" s="2"/>
      <c r="E1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22" s="1" customFormat="1" ht="12" customHeight="1">
      <c r="A2" s="3" t="s">
        <v>67</v>
      </c>
      <c r="B2" s="3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2" s="5" customFormat="1" ht="12" customHeight="1">
      <c r="A3" s="4" t="s">
        <v>68</v>
      </c>
      <c r="B3" s="4"/>
      <c r="G3" s="6"/>
      <c r="H3" s="6"/>
      <c r="Q3" s="2"/>
      <c r="V3" s="45"/>
    </row>
    <row r="4" spans="1:22" s="9" customFormat="1" ht="5.0999999999999996" customHeight="1">
      <c r="A4" s="7"/>
      <c r="B4" s="7"/>
      <c r="C4" s="7"/>
      <c r="D4" s="7"/>
      <c r="E4" s="7"/>
      <c r="F4" s="7"/>
      <c r="G4" s="8"/>
      <c r="H4" s="8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U4" s="7"/>
    </row>
    <row r="5" spans="1:22" s="9" customFormat="1" ht="12" customHeight="1">
      <c r="A5" s="9" t="s">
        <v>1</v>
      </c>
      <c r="C5" s="7" t="s">
        <v>71</v>
      </c>
      <c r="D5" s="7"/>
      <c r="E5" s="8"/>
      <c r="F5" s="7"/>
      <c r="G5" s="8"/>
      <c r="H5" s="8"/>
      <c r="I5" s="7"/>
      <c r="J5" s="7"/>
      <c r="K5" s="7"/>
      <c r="L5" s="7"/>
      <c r="M5" s="7"/>
      <c r="N5" s="7"/>
      <c r="O5" s="7"/>
      <c r="P5" s="7"/>
      <c r="Q5" s="7"/>
      <c r="S5" s="10" t="s">
        <v>2</v>
      </c>
      <c r="T5" s="11"/>
      <c r="U5" s="9" t="s">
        <v>3</v>
      </c>
    </row>
    <row r="6" spans="1:22" s="12" customFormat="1" ht="12" customHeight="1">
      <c r="C6" s="13" t="s">
        <v>4</v>
      </c>
      <c r="D6" s="13"/>
      <c r="E6" s="13" t="s">
        <v>5</v>
      </c>
      <c r="F6" s="13"/>
      <c r="G6" s="13" t="s">
        <v>6</v>
      </c>
      <c r="H6" s="13"/>
      <c r="I6" s="13" t="s">
        <v>7</v>
      </c>
      <c r="J6" s="13"/>
      <c r="K6" s="13" t="s">
        <v>8</v>
      </c>
      <c r="L6" s="13"/>
      <c r="M6" s="13" t="s">
        <v>9</v>
      </c>
      <c r="N6" s="13"/>
      <c r="O6" s="13" t="s">
        <v>10</v>
      </c>
      <c r="P6" s="13"/>
      <c r="Q6" s="13" t="s">
        <v>11</v>
      </c>
      <c r="S6" s="13"/>
      <c r="U6" s="12" t="s">
        <v>12</v>
      </c>
    </row>
    <row r="7" spans="1:22" s="17" customFormat="1" ht="5.0999999999999996" customHeight="1">
      <c r="A7" s="14"/>
      <c r="B7" s="14"/>
      <c r="C7" s="15"/>
      <c r="D7" s="16"/>
      <c r="E7" s="15"/>
      <c r="F7" s="16"/>
      <c r="G7" s="15"/>
      <c r="H7" s="16"/>
      <c r="I7" s="15"/>
      <c r="J7" s="16"/>
      <c r="K7" s="15"/>
      <c r="L7" s="16"/>
      <c r="M7" s="15"/>
      <c r="N7" s="16"/>
      <c r="O7" s="15"/>
      <c r="P7" s="16"/>
      <c r="Q7" s="15"/>
      <c r="R7" s="14"/>
      <c r="S7" s="14"/>
      <c r="T7" s="14"/>
      <c r="U7" s="14"/>
      <c r="V7" s="12"/>
    </row>
    <row r="8" spans="1:22" ht="6.95" customHeight="1">
      <c r="C8" s="19"/>
      <c r="D8" s="19"/>
      <c r="E8" s="19"/>
      <c r="F8" s="19"/>
      <c r="I8" s="19"/>
      <c r="J8" s="19"/>
      <c r="K8" s="19"/>
      <c r="L8" s="19"/>
      <c r="M8" s="19"/>
      <c r="N8" s="19"/>
      <c r="O8" s="19"/>
      <c r="P8" s="19"/>
      <c r="Q8" s="19"/>
      <c r="R8" s="19"/>
      <c r="V8" s="9"/>
    </row>
    <row r="9" spans="1:22" s="23" customFormat="1" ht="9.9499999999999993" customHeight="1">
      <c r="A9" s="20" t="s">
        <v>13</v>
      </c>
      <c r="B9" s="20"/>
      <c r="C9" s="21">
        <v>4</v>
      </c>
      <c r="D9" s="21"/>
      <c r="E9" s="21">
        <f>E13+E29+E48+E64+E77</f>
        <v>544</v>
      </c>
      <c r="F9" s="21"/>
      <c r="G9" s="21">
        <f>G13+G29+G48+G64+G77</f>
        <v>1288</v>
      </c>
      <c r="H9" s="21"/>
      <c r="I9" s="21">
        <f>I13+I29+I48+I64+I77</f>
        <v>1398</v>
      </c>
      <c r="J9" s="21"/>
      <c r="K9" s="21">
        <f>K13+K29+K48+K64+K77</f>
        <v>1383</v>
      </c>
      <c r="L9" s="21"/>
      <c r="M9" s="21">
        <f>M13+M29+M48+M64+M77</f>
        <v>1505</v>
      </c>
      <c r="N9" s="21"/>
      <c r="O9" s="21">
        <f>O13+O29+O48+O64+O77</f>
        <v>2220</v>
      </c>
      <c r="P9" s="21"/>
      <c r="Q9" s="21">
        <f>Q13+Q29+Q48+Q64+Q77</f>
        <v>975</v>
      </c>
      <c r="R9" s="21"/>
      <c r="S9" s="21">
        <f>S13+S29+S48+S64+S77</f>
        <v>9317</v>
      </c>
      <c r="T9" s="21"/>
      <c r="U9" s="21">
        <f>U13+U29+U48+U64+U77</f>
        <v>554</v>
      </c>
      <c r="V9" s="22"/>
    </row>
    <row r="10" spans="1:22" ht="5.0999999999999996" customHeight="1">
      <c r="C10" s="19"/>
      <c r="D10" s="19"/>
      <c r="E10" s="19"/>
      <c r="F10" s="19"/>
      <c r="I10" s="19"/>
      <c r="J10" s="19"/>
      <c r="K10" s="19"/>
      <c r="L10" s="19"/>
      <c r="M10" s="19"/>
      <c r="N10" s="19"/>
      <c r="O10" s="19"/>
      <c r="P10" s="19"/>
      <c r="Q10" s="19"/>
      <c r="R10" s="19"/>
    </row>
    <row r="11" spans="1:22" s="23" customFormat="1" ht="9.9499999999999993" customHeight="1">
      <c r="A11" s="23" t="s">
        <v>14</v>
      </c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32"/>
      <c r="T11" s="24"/>
      <c r="U11" s="24"/>
      <c r="V11" s="22"/>
    </row>
    <row r="12" spans="1:22" s="23" customFormat="1" ht="5.0999999999999996" customHeight="1">
      <c r="C12" s="25"/>
      <c r="D12" s="24"/>
      <c r="E12" s="25"/>
      <c r="F12" s="24"/>
      <c r="G12" s="25"/>
      <c r="H12" s="24"/>
      <c r="I12" s="21"/>
      <c r="J12" s="24"/>
      <c r="K12" s="25"/>
      <c r="L12" s="24"/>
      <c r="M12" s="25"/>
      <c r="N12" s="24"/>
      <c r="O12" s="25"/>
      <c r="P12" s="24"/>
      <c r="Q12" s="25"/>
      <c r="R12" s="24"/>
      <c r="S12" s="21"/>
    </row>
    <row r="13" spans="1:22" ht="9.9499999999999993" customHeight="1">
      <c r="A13" s="23" t="s">
        <v>15</v>
      </c>
      <c r="B13" s="23"/>
      <c r="C13" s="21">
        <f>C15</f>
        <v>1</v>
      </c>
      <c r="D13" s="21"/>
      <c r="E13" s="21">
        <f>E15+E20+E24</f>
        <v>123</v>
      </c>
      <c r="F13" s="21"/>
      <c r="G13" s="21">
        <f>G15+G20+G24</f>
        <v>272</v>
      </c>
      <c r="H13" s="21"/>
      <c r="I13" s="21">
        <f>I15+I20+I24</f>
        <v>260</v>
      </c>
      <c r="J13" s="21"/>
      <c r="K13" s="21">
        <f>K15+K20+K24</f>
        <v>248</v>
      </c>
      <c r="L13" s="21"/>
      <c r="M13" s="21">
        <f>M15+M20+M24</f>
        <v>283</v>
      </c>
      <c r="N13" s="21"/>
      <c r="O13" s="21">
        <f>O15+O20+O24+O27</f>
        <v>432</v>
      </c>
      <c r="P13" s="21"/>
      <c r="Q13" s="21">
        <f>Q15+Q20+Q24</f>
        <v>189</v>
      </c>
      <c r="R13" s="21"/>
      <c r="S13" s="32">
        <f>S15+S20+S24+S27</f>
        <v>1808</v>
      </c>
      <c r="T13" s="23"/>
      <c r="U13" s="21">
        <f>U15+U20+U24</f>
        <v>47</v>
      </c>
    </row>
    <row r="14" spans="1:22" ht="5.0999999999999996" customHeight="1">
      <c r="A14" s="23"/>
      <c r="B14" s="23"/>
      <c r="C14" s="32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3"/>
      <c r="U14" s="21"/>
    </row>
    <row r="15" spans="1:22" ht="9.9499999999999993" customHeight="1">
      <c r="A15" s="26" t="s">
        <v>16</v>
      </c>
      <c r="C15" s="27">
        <v>1</v>
      </c>
      <c r="D15" s="27"/>
      <c r="E15" s="27">
        <f>8+94+5</f>
        <v>107</v>
      </c>
      <c r="F15" s="27"/>
      <c r="G15" s="27">
        <f>5+202+1+17</f>
        <v>225</v>
      </c>
      <c r="H15" s="27"/>
      <c r="I15" s="27">
        <f>2+162+1+25</f>
        <v>190</v>
      </c>
      <c r="J15" s="27"/>
      <c r="K15" s="27">
        <f>6+147+2+16</f>
        <v>171</v>
      </c>
      <c r="L15" s="27"/>
      <c r="M15" s="27">
        <f>8+191+15</f>
        <v>214</v>
      </c>
      <c r="N15" s="27"/>
      <c r="O15" s="27">
        <f>10+250+1+30</f>
        <v>291</v>
      </c>
      <c r="P15" s="27"/>
      <c r="Q15" s="27">
        <f>9+102+15</f>
        <v>126</v>
      </c>
      <c r="R15" s="27"/>
      <c r="S15" s="29">
        <f>45+1149+5+126</f>
        <v>1325</v>
      </c>
      <c r="U15" s="27">
        <f>2+28+1+9</f>
        <v>40</v>
      </c>
    </row>
    <row r="16" spans="1:22" ht="11.25" customHeight="1">
      <c r="A16" s="28" t="s">
        <v>3</v>
      </c>
      <c r="B16" s="18" t="s">
        <v>17</v>
      </c>
      <c r="C16" s="29" t="s">
        <v>69</v>
      </c>
      <c r="D16" s="29"/>
      <c r="E16" s="25">
        <v>5</v>
      </c>
      <c r="F16"/>
      <c r="G16" s="25">
        <v>5</v>
      </c>
      <c r="H16" s="25"/>
      <c r="I16" s="25">
        <v>2</v>
      </c>
      <c r="J16" s="25"/>
      <c r="K16" s="25">
        <v>6</v>
      </c>
      <c r="L16" s="25"/>
      <c r="M16" s="25">
        <v>8</v>
      </c>
      <c r="N16" s="25"/>
      <c r="O16" s="25">
        <v>10</v>
      </c>
      <c r="P16" s="25"/>
      <c r="Q16" s="25">
        <v>9</v>
      </c>
      <c r="R16" s="25"/>
      <c r="S16" s="29">
        <v>45</v>
      </c>
      <c r="U16" s="18">
        <v>2</v>
      </c>
    </row>
    <row r="17" spans="1:25" ht="9.9499999999999993" customHeight="1">
      <c r="A17"/>
      <c r="B17" s="18" t="s">
        <v>18</v>
      </c>
      <c r="C17" s="25">
        <v>1</v>
      </c>
      <c r="D17" s="25"/>
      <c r="E17" s="25">
        <v>94</v>
      </c>
      <c r="F17" s="25"/>
      <c r="G17" s="25">
        <v>202</v>
      </c>
      <c r="H17" s="25"/>
      <c r="I17" s="25">
        <v>162</v>
      </c>
      <c r="J17" s="25"/>
      <c r="K17" s="25">
        <v>147</v>
      </c>
      <c r="L17" s="25"/>
      <c r="M17" s="25">
        <v>191</v>
      </c>
      <c r="N17" s="25"/>
      <c r="O17" s="25">
        <v>250</v>
      </c>
      <c r="P17" s="25"/>
      <c r="Q17" s="25">
        <v>102</v>
      </c>
      <c r="R17" s="25"/>
      <c r="S17" s="29">
        <v>1149</v>
      </c>
      <c r="U17" s="18">
        <v>28</v>
      </c>
      <c r="V17" s="19"/>
    </row>
    <row r="18" spans="1:25" ht="9.9499999999999993" customHeight="1">
      <c r="A18"/>
      <c r="B18" s="18" t="s">
        <v>19</v>
      </c>
      <c r="C18" s="29" t="s">
        <v>69</v>
      </c>
      <c r="D18" s="25"/>
      <c r="E18" s="29" t="s">
        <v>69</v>
      </c>
      <c r="F18" s="25"/>
      <c r="G18" s="25">
        <v>1</v>
      </c>
      <c r="H18" s="25"/>
      <c r="I18" s="25">
        <v>1</v>
      </c>
      <c r="J18" s="25"/>
      <c r="K18" s="29">
        <v>2</v>
      </c>
      <c r="L18" s="25"/>
      <c r="M18" s="29" t="s">
        <v>69</v>
      </c>
      <c r="N18" s="25"/>
      <c r="O18" s="29">
        <v>1</v>
      </c>
      <c r="P18" s="25"/>
      <c r="Q18" s="29" t="s">
        <v>69</v>
      </c>
      <c r="R18" s="25"/>
      <c r="S18" s="29">
        <v>5</v>
      </c>
      <c r="U18" s="29">
        <v>1</v>
      </c>
      <c r="V18" s="19"/>
    </row>
    <row r="19" spans="1:25" ht="5.0999999999999996" customHeight="1">
      <c r="A19"/>
      <c r="C19" s="25"/>
      <c r="D19" s="25"/>
      <c r="E19" s="25"/>
      <c r="F19" s="25"/>
      <c r="G19" s="25"/>
      <c r="H19" s="25"/>
      <c r="I19" s="25"/>
      <c r="J19" s="25"/>
      <c r="K19" s="29"/>
      <c r="L19" s="25"/>
      <c r="M19" s="25"/>
      <c r="N19" s="25"/>
      <c r="O19" s="25"/>
      <c r="P19" s="25"/>
      <c r="Q19" s="29"/>
      <c r="R19" s="25"/>
      <c r="S19" s="25"/>
      <c r="U19" s="25"/>
    </row>
    <row r="20" spans="1:25" ht="9.9499999999999993" customHeight="1">
      <c r="A20" s="26" t="s">
        <v>20</v>
      </c>
      <c r="C20" s="29" t="s">
        <v>69</v>
      </c>
      <c r="D20" s="25"/>
      <c r="E20" s="29">
        <v>11</v>
      </c>
      <c r="F20" s="25"/>
      <c r="G20" s="25">
        <v>34</v>
      </c>
      <c r="H20" s="25"/>
      <c r="I20" s="25">
        <v>45</v>
      </c>
      <c r="J20" s="25"/>
      <c r="K20" s="25">
        <v>52</v>
      </c>
      <c r="L20" s="25"/>
      <c r="M20" s="25">
        <v>44</v>
      </c>
      <c r="N20" s="25"/>
      <c r="O20" s="25">
        <v>87</v>
      </c>
      <c r="P20" s="25"/>
      <c r="Q20" s="25">
        <v>30</v>
      </c>
      <c r="R20" s="25"/>
      <c r="S20" s="29">
        <v>303</v>
      </c>
      <c r="U20" s="18">
        <v>5</v>
      </c>
      <c r="V20" s="19"/>
    </row>
    <row r="21" spans="1:25" ht="5.0999999999999996" customHeight="1">
      <c r="A21" s="26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</row>
    <row r="22" spans="1:25" ht="9.9499999999999993" customHeight="1">
      <c r="A22" s="26" t="s">
        <v>21</v>
      </c>
      <c r="C22" s="29" t="s">
        <v>69</v>
      </c>
      <c r="D22" s="29"/>
      <c r="E22" s="29" t="s">
        <v>69</v>
      </c>
      <c r="F22" s="29"/>
      <c r="G22" s="29" t="s">
        <v>69</v>
      </c>
      <c r="H22" s="29"/>
      <c r="I22" s="29" t="s">
        <v>69</v>
      </c>
      <c r="J22" s="29"/>
      <c r="K22" s="29" t="s">
        <v>69</v>
      </c>
      <c r="L22" s="29"/>
      <c r="M22" s="29" t="s">
        <v>69</v>
      </c>
      <c r="N22" s="29"/>
      <c r="O22" s="29" t="s">
        <v>69</v>
      </c>
      <c r="P22" s="29"/>
      <c r="Q22" s="29" t="s">
        <v>69</v>
      </c>
      <c r="R22" s="29"/>
      <c r="S22" s="29" t="s">
        <v>69</v>
      </c>
      <c r="T22" s="29"/>
      <c r="U22" s="29" t="s">
        <v>69</v>
      </c>
      <c r="V22" s="29"/>
      <c r="W22" s="29"/>
      <c r="X22" s="29"/>
      <c r="Y22" s="29"/>
    </row>
    <row r="23" spans="1:25" ht="5.0999999999999996" customHeight="1">
      <c r="A23" s="26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5"/>
      <c r="S23" s="29"/>
      <c r="T23" s="29"/>
      <c r="U23" s="29"/>
    </row>
    <row r="24" spans="1:25" ht="9.9499999999999993" customHeight="1">
      <c r="A24" s="26" t="s">
        <v>22</v>
      </c>
      <c r="C24" s="29" t="s">
        <v>69</v>
      </c>
      <c r="D24" s="27"/>
      <c r="E24" s="27">
        <f>3+2</f>
        <v>5</v>
      </c>
      <c r="F24" s="27"/>
      <c r="G24" s="27">
        <f>7+6</f>
        <v>13</v>
      </c>
      <c r="H24" s="27"/>
      <c r="I24" s="27">
        <f>25</f>
        <v>25</v>
      </c>
      <c r="J24" s="27"/>
      <c r="K24" s="27">
        <f>12+13</f>
        <v>25</v>
      </c>
      <c r="L24" s="27"/>
      <c r="M24" s="27">
        <f>17+8</f>
        <v>25</v>
      </c>
      <c r="N24" s="27"/>
      <c r="O24" s="27">
        <f>17+35</f>
        <v>52</v>
      </c>
      <c r="P24" s="27"/>
      <c r="Q24" s="27">
        <f>24+9</f>
        <v>33</v>
      </c>
      <c r="R24" s="27"/>
      <c r="S24" s="29">
        <f>80+98</f>
        <v>178</v>
      </c>
      <c r="U24" s="31">
        <v>2</v>
      </c>
    </row>
    <row r="25" spans="1:25" ht="11.25" customHeight="1">
      <c r="A25" s="18" t="s">
        <v>3</v>
      </c>
      <c r="B25" s="18" t="s">
        <v>23</v>
      </c>
      <c r="C25" s="29" t="s">
        <v>69</v>
      </c>
      <c r="D25" s="25"/>
      <c r="E25" s="25">
        <v>3</v>
      </c>
      <c r="F25" s="25"/>
      <c r="G25" s="25">
        <v>7</v>
      </c>
      <c r="H25" s="25"/>
      <c r="I25" s="25">
        <v>15</v>
      </c>
      <c r="J25" s="25"/>
      <c r="K25" s="25">
        <v>12</v>
      </c>
      <c r="L25" s="25"/>
      <c r="M25" s="25">
        <v>17</v>
      </c>
      <c r="N25" s="25"/>
      <c r="O25" s="25">
        <v>17</v>
      </c>
      <c r="P25" s="25"/>
      <c r="Q25" s="25">
        <v>9</v>
      </c>
      <c r="R25" s="25"/>
      <c r="S25" s="29">
        <v>80</v>
      </c>
      <c r="U25" s="32" t="s">
        <v>69</v>
      </c>
    </row>
    <row r="26" spans="1:25" ht="5.0999999999999996" customHeight="1">
      <c r="C26" s="29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U26" s="32"/>
    </row>
    <row r="27" spans="1:25" ht="9.9499999999999993" customHeight="1">
      <c r="A27" s="26" t="s">
        <v>24</v>
      </c>
      <c r="C27" s="29" t="s">
        <v>69</v>
      </c>
      <c r="D27" s="25"/>
      <c r="E27" s="29" t="s">
        <v>69</v>
      </c>
      <c r="F27" s="29"/>
      <c r="G27" s="29" t="s">
        <v>69</v>
      </c>
      <c r="H27" s="29"/>
      <c r="I27" s="29" t="s">
        <v>69</v>
      </c>
      <c r="J27" s="29"/>
      <c r="K27" s="29" t="s">
        <v>69</v>
      </c>
      <c r="L27" s="25"/>
      <c r="M27" s="29" t="s">
        <v>69</v>
      </c>
      <c r="N27" s="25"/>
      <c r="O27" s="25">
        <v>2</v>
      </c>
      <c r="P27" s="25"/>
      <c r="Q27" s="29" t="s">
        <v>69</v>
      </c>
      <c r="R27" s="25"/>
      <c r="S27" s="29">
        <v>2</v>
      </c>
      <c r="U27" s="32" t="s">
        <v>69</v>
      </c>
    </row>
    <row r="28" spans="1:25" ht="5.0999999999999996" customHeight="1">
      <c r="A28" s="26"/>
      <c r="C28" s="29"/>
      <c r="D28" s="25"/>
      <c r="E28" s="29"/>
      <c r="F28" s="29"/>
      <c r="G28" s="29"/>
      <c r="H28" s="29"/>
      <c r="I28" s="29"/>
      <c r="J28" s="29"/>
      <c r="K28" s="29"/>
      <c r="L28" s="25"/>
      <c r="M28" s="29"/>
      <c r="N28" s="25"/>
      <c r="O28" s="25"/>
      <c r="P28" s="25"/>
      <c r="Q28" s="29"/>
      <c r="R28" s="25"/>
      <c r="S28" s="25"/>
      <c r="U28" s="32"/>
    </row>
    <row r="29" spans="1:25" ht="9.9499999999999993" customHeight="1">
      <c r="A29" s="23" t="s">
        <v>25</v>
      </c>
      <c r="B29" s="23"/>
      <c r="C29" s="32">
        <f>C31</f>
        <v>3</v>
      </c>
      <c r="D29" s="24"/>
      <c r="E29" s="33">
        <f>E31+E38+E42+E46</f>
        <v>285</v>
      </c>
      <c r="F29" s="33"/>
      <c r="G29" s="33">
        <f>G31+G38+G42+G44+G46</f>
        <v>529</v>
      </c>
      <c r="H29" s="33"/>
      <c r="I29" s="33">
        <f>I31+I38+I42+I44</f>
        <v>561</v>
      </c>
      <c r="J29" s="33"/>
      <c r="K29" s="33">
        <f>K31+K38+K42+K44+K46</f>
        <v>518</v>
      </c>
      <c r="L29" s="33"/>
      <c r="M29" s="33">
        <f>M31+M38+M42+M44</f>
        <v>529</v>
      </c>
      <c r="N29" s="33"/>
      <c r="O29" s="33">
        <f>O31+O38+O42+O44</f>
        <v>622</v>
      </c>
      <c r="P29" s="33"/>
      <c r="Q29" s="33">
        <f>Q31+Q38+Q42+Q44+Q46</f>
        <v>182</v>
      </c>
      <c r="R29" s="33"/>
      <c r="S29" s="32">
        <f>S31+S38+S42+S44+S46</f>
        <v>3229</v>
      </c>
      <c r="T29" s="33"/>
      <c r="U29" s="33">
        <f>U31+U38+U42+U44</f>
        <v>218</v>
      </c>
      <c r="V29" s="30"/>
    </row>
    <row r="30" spans="1:25" ht="5.0999999999999996" customHeight="1">
      <c r="A30" s="23"/>
      <c r="B30" s="23"/>
      <c r="C30" s="33"/>
      <c r="D30" s="24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25"/>
      <c r="S30" s="29"/>
      <c r="T30" s="33"/>
      <c r="U30" s="33"/>
    </row>
    <row r="31" spans="1:25" ht="9.9499999999999993" customHeight="1">
      <c r="A31" s="26" t="s">
        <v>26</v>
      </c>
      <c r="C31" s="31">
        <f>2+1</f>
        <v>3</v>
      </c>
      <c r="D31" s="27"/>
      <c r="E31" s="27">
        <f>51+49+113+20+13</f>
        <v>246</v>
      </c>
      <c r="F31" s="27"/>
      <c r="G31" s="27">
        <f>157+89+124+43+21</f>
        <v>434</v>
      </c>
      <c r="H31" s="27"/>
      <c r="I31" s="27">
        <f>195+2+109+71+47+33</f>
        <v>457</v>
      </c>
      <c r="J31" s="27"/>
      <c r="K31" s="27">
        <f>221+74+41+35+35</f>
        <v>406</v>
      </c>
      <c r="L31" s="27"/>
      <c r="M31" s="27">
        <f>223+2+78+16+46+22</f>
        <v>387</v>
      </c>
      <c r="N31" s="27"/>
      <c r="O31" s="27">
        <f>265+1+72+20+48+38</f>
        <v>444</v>
      </c>
      <c r="P31" s="27"/>
      <c r="Q31" s="27">
        <f>61+1+30+2+9+8</f>
        <v>111</v>
      </c>
      <c r="R31" s="27"/>
      <c r="S31" s="29">
        <f>1174+6+501+389+248+170</f>
        <v>2488</v>
      </c>
      <c r="U31" s="27">
        <f>86+2+33+10+17+11</f>
        <v>159</v>
      </c>
    </row>
    <row r="32" spans="1:25" ht="9.9499999999999993" customHeight="1">
      <c r="A32" s="18" t="s">
        <v>3</v>
      </c>
      <c r="B32" s="18" t="s">
        <v>27</v>
      </c>
      <c r="C32" s="29" t="s">
        <v>69</v>
      </c>
      <c r="D32" s="25"/>
      <c r="E32" s="29" t="s">
        <v>69</v>
      </c>
      <c r="F32" s="25"/>
      <c r="G32" s="29" t="s">
        <v>69</v>
      </c>
      <c r="H32" s="25"/>
      <c r="I32" s="29">
        <v>2</v>
      </c>
      <c r="J32" s="25"/>
      <c r="K32" s="29" t="s">
        <v>69</v>
      </c>
      <c r="L32" s="25"/>
      <c r="M32" s="29">
        <v>2</v>
      </c>
      <c r="N32" s="25"/>
      <c r="O32" s="29">
        <v>1</v>
      </c>
      <c r="P32" s="25"/>
      <c r="Q32" s="29">
        <v>1</v>
      </c>
      <c r="R32" s="25"/>
      <c r="S32" s="29">
        <v>6</v>
      </c>
      <c r="T32" s="25"/>
      <c r="U32" s="29">
        <v>2</v>
      </c>
    </row>
    <row r="33" spans="1:24" ht="9.9499999999999993" customHeight="1">
      <c r="A33" s="26"/>
      <c r="B33" s="18" t="s">
        <v>28</v>
      </c>
      <c r="C33" s="29">
        <v>1</v>
      </c>
      <c r="D33" s="25"/>
      <c r="E33" s="25">
        <v>51</v>
      </c>
      <c r="F33" s="25"/>
      <c r="G33" s="25">
        <v>157</v>
      </c>
      <c r="H33" s="25"/>
      <c r="I33" s="25">
        <v>195</v>
      </c>
      <c r="J33" s="25"/>
      <c r="K33" s="25">
        <v>221</v>
      </c>
      <c r="L33" s="25"/>
      <c r="M33" s="25">
        <v>223</v>
      </c>
      <c r="N33" s="25"/>
      <c r="O33" s="25">
        <v>265</v>
      </c>
      <c r="P33" s="25"/>
      <c r="Q33" s="25">
        <v>61</v>
      </c>
      <c r="R33" s="25"/>
      <c r="S33" s="29">
        <v>1174</v>
      </c>
      <c r="U33" s="18">
        <v>86</v>
      </c>
    </row>
    <row r="34" spans="1:24" ht="9.9499999999999993" customHeight="1">
      <c r="A34" s="26"/>
      <c r="B34" s="18" t="s">
        <v>29</v>
      </c>
      <c r="C34" s="44" t="s">
        <v>69</v>
      </c>
      <c r="D34" s="25"/>
      <c r="E34" s="25">
        <v>49</v>
      </c>
      <c r="F34" s="25"/>
      <c r="G34" s="25">
        <v>89</v>
      </c>
      <c r="H34" s="25"/>
      <c r="I34" s="25">
        <v>109</v>
      </c>
      <c r="J34" s="25"/>
      <c r="K34" s="25">
        <v>74</v>
      </c>
      <c r="L34" s="25"/>
      <c r="M34" s="25">
        <v>78</v>
      </c>
      <c r="N34" s="25"/>
      <c r="O34" s="25">
        <v>72</v>
      </c>
      <c r="P34" s="25"/>
      <c r="Q34" s="25">
        <v>30</v>
      </c>
      <c r="R34" s="25"/>
      <c r="S34" s="29">
        <v>501</v>
      </c>
      <c r="U34" s="18">
        <v>33</v>
      </c>
    </row>
    <row r="35" spans="1:24" ht="9.9499999999999993" customHeight="1">
      <c r="A35" s="26"/>
      <c r="B35" s="18" t="s">
        <v>30</v>
      </c>
      <c r="C35" s="44" t="s">
        <v>69</v>
      </c>
      <c r="D35" s="25"/>
      <c r="E35" s="25">
        <v>20</v>
      </c>
      <c r="F35" s="25"/>
      <c r="G35" s="25">
        <v>43</v>
      </c>
      <c r="H35" s="25"/>
      <c r="I35" s="25">
        <v>47</v>
      </c>
      <c r="J35" s="25"/>
      <c r="K35" s="25">
        <v>35</v>
      </c>
      <c r="L35" s="25"/>
      <c r="M35" s="25">
        <v>46</v>
      </c>
      <c r="N35" s="25"/>
      <c r="O35" s="25">
        <v>48</v>
      </c>
      <c r="P35" s="25"/>
      <c r="Q35" s="25">
        <v>9</v>
      </c>
      <c r="R35" s="25"/>
      <c r="S35" s="29">
        <v>248</v>
      </c>
      <c r="U35" s="18">
        <v>17</v>
      </c>
    </row>
    <row r="36" spans="1:24" ht="11.25" customHeight="1">
      <c r="A36" s="26"/>
      <c r="B36" s="18" t="s">
        <v>31</v>
      </c>
      <c r="C36" s="44">
        <v>2</v>
      </c>
      <c r="D36" s="25"/>
      <c r="E36" s="25">
        <v>113</v>
      </c>
      <c r="F36" s="25"/>
      <c r="G36" s="25">
        <v>124</v>
      </c>
      <c r="H36" s="25"/>
      <c r="I36" s="25">
        <v>71</v>
      </c>
      <c r="J36" s="25"/>
      <c r="K36" s="25">
        <v>41</v>
      </c>
      <c r="L36" s="25"/>
      <c r="M36" s="25">
        <v>16</v>
      </c>
      <c r="N36" s="25"/>
      <c r="O36" s="25">
        <v>20</v>
      </c>
      <c r="P36" s="25"/>
      <c r="Q36" s="25">
        <v>2</v>
      </c>
      <c r="R36" s="25"/>
      <c r="S36" s="29">
        <v>389</v>
      </c>
      <c r="U36" s="18">
        <v>10</v>
      </c>
    </row>
    <row r="37" spans="1:24" ht="5.0999999999999996" customHeight="1">
      <c r="A37" s="26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9"/>
    </row>
    <row r="38" spans="1:24" ht="9.9499999999999993" customHeight="1">
      <c r="A38" s="26" t="s">
        <v>32</v>
      </c>
      <c r="C38" s="44" t="s">
        <v>69</v>
      </c>
      <c r="E38" s="18">
        <f>36</f>
        <v>36</v>
      </c>
      <c r="G38" s="19">
        <f>22+9+50</f>
        <v>81</v>
      </c>
      <c r="I38" s="18">
        <f>37+4+50</f>
        <v>91</v>
      </c>
      <c r="K38" s="18">
        <f>33+5+54</f>
        <v>92</v>
      </c>
      <c r="M38" s="18">
        <f>35+1+68</f>
        <v>104</v>
      </c>
      <c r="O38" s="18">
        <f>51+75+3</f>
        <v>129</v>
      </c>
      <c r="Q38" s="18">
        <f>24+15</f>
        <v>39</v>
      </c>
      <c r="S38" s="18">
        <f>208+28+336</f>
        <v>572</v>
      </c>
      <c r="U38" s="27">
        <f>27+2+16</f>
        <v>45</v>
      </c>
      <c r="V38"/>
    </row>
    <row r="39" spans="1:24" ht="9.9499999999999993" customHeight="1">
      <c r="A39" s="18" t="s">
        <v>3</v>
      </c>
      <c r="B39" s="18" t="s">
        <v>66</v>
      </c>
      <c r="C39" s="29" t="s">
        <v>69</v>
      </c>
      <c r="D39" s="27"/>
      <c r="E39" s="27">
        <v>6</v>
      </c>
      <c r="F39" s="27"/>
      <c r="G39" s="27">
        <v>22</v>
      </c>
      <c r="H39" s="27"/>
      <c r="I39" s="27">
        <v>37</v>
      </c>
      <c r="J39" s="27"/>
      <c r="K39" s="27">
        <v>33</v>
      </c>
      <c r="L39" s="27"/>
      <c r="M39" s="27">
        <v>35</v>
      </c>
      <c r="N39" s="27"/>
      <c r="O39" s="27">
        <v>51</v>
      </c>
      <c r="P39" s="27"/>
      <c r="Q39" s="27">
        <v>24</v>
      </c>
      <c r="R39" s="27"/>
      <c r="S39" s="29">
        <v>208</v>
      </c>
      <c r="U39" s="18">
        <v>27</v>
      </c>
    </row>
    <row r="40" spans="1:24" ht="9.9499999999999993" customHeight="1">
      <c r="B40" s="18" t="s">
        <v>33</v>
      </c>
      <c r="C40" s="29" t="s">
        <v>69</v>
      </c>
      <c r="D40" s="25"/>
      <c r="E40" s="25">
        <v>24</v>
      </c>
      <c r="F40" s="25"/>
      <c r="G40" s="25">
        <v>50</v>
      </c>
      <c r="H40" s="25"/>
      <c r="I40" s="25">
        <v>50</v>
      </c>
      <c r="J40" s="25"/>
      <c r="K40" s="25">
        <v>54</v>
      </c>
      <c r="L40" s="25"/>
      <c r="M40" s="25">
        <v>68</v>
      </c>
      <c r="N40" s="25"/>
      <c r="O40" s="25">
        <v>75</v>
      </c>
      <c r="P40" s="25"/>
      <c r="Q40" s="25">
        <v>15</v>
      </c>
      <c r="R40" s="25"/>
      <c r="S40" s="29">
        <v>336</v>
      </c>
      <c r="U40" s="18">
        <v>16</v>
      </c>
    </row>
    <row r="41" spans="1:24" ht="5.0999999999999996" customHeight="1">
      <c r="C41" s="29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</row>
    <row r="42" spans="1:24" ht="9.9499999999999993" customHeight="1">
      <c r="A42" s="26" t="s">
        <v>34</v>
      </c>
      <c r="C42" s="29" t="s">
        <v>69</v>
      </c>
      <c r="D42" s="25"/>
      <c r="E42" s="29">
        <v>1</v>
      </c>
      <c r="F42" s="25"/>
      <c r="G42" s="25">
        <v>6</v>
      </c>
      <c r="H42" s="25"/>
      <c r="I42" s="25">
        <v>10</v>
      </c>
      <c r="J42" s="25"/>
      <c r="K42" s="25">
        <v>12</v>
      </c>
      <c r="L42" s="25"/>
      <c r="M42" s="25">
        <v>24</v>
      </c>
      <c r="N42" s="25"/>
      <c r="O42" s="25">
        <v>26</v>
      </c>
      <c r="P42" s="25"/>
      <c r="Q42" s="25">
        <v>12</v>
      </c>
      <c r="R42" s="25"/>
      <c r="S42" s="29">
        <v>91</v>
      </c>
      <c r="U42" s="18">
        <v>12</v>
      </c>
    </row>
    <row r="43" spans="1:24" ht="5.0999999999999996" customHeight="1">
      <c r="A43" s="26"/>
      <c r="C43" s="29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</row>
    <row r="44" spans="1:24" ht="9.9499999999999993" customHeight="1">
      <c r="A44" s="26" t="s">
        <v>35</v>
      </c>
      <c r="C44" s="29" t="s">
        <v>69</v>
      </c>
      <c r="D44" s="25"/>
      <c r="E44" s="29" t="s">
        <v>69</v>
      </c>
      <c r="F44" s="25"/>
      <c r="G44" s="29">
        <v>1</v>
      </c>
      <c r="H44" s="25"/>
      <c r="I44" s="25">
        <v>3</v>
      </c>
      <c r="J44" s="25"/>
      <c r="K44" s="25">
        <v>7</v>
      </c>
      <c r="L44" s="25"/>
      <c r="M44" s="25">
        <v>14</v>
      </c>
      <c r="N44" s="25"/>
      <c r="O44" s="25">
        <v>23</v>
      </c>
      <c r="P44" s="25"/>
      <c r="Q44" s="25">
        <v>19</v>
      </c>
      <c r="R44" s="25"/>
      <c r="S44" s="29">
        <v>67</v>
      </c>
      <c r="U44" s="29">
        <v>2</v>
      </c>
      <c r="V44" s="19"/>
      <c r="W44" s="19"/>
      <c r="X44" s="19"/>
    </row>
    <row r="45" spans="1:24" ht="5.0999999999999996" customHeight="1">
      <c r="A45" s="26"/>
      <c r="C45" s="29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U45" s="25"/>
    </row>
    <row r="46" spans="1:24" ht="9.9499999999999993" customHeight="1">
      <c r="A46" s="26" t="s">
        <v>36</v>
      </c>
      <c r="C46" s="29" t="s">
        <v>69</v>
      </c>
      <c r="D46" s="25"/>
      <c r="E46" s="29">
        <v>2</v>
      </c>
      <c r="F46" s="25"/>
      <c r="G46" s="29">
        <v>7</v>
      </c>
      <c r="H46" s="25"/>
      <c r="I46" s="29" t="s">
        <v>69</v>
      </c>
      <c r="J46" s="25"/>
      <c r="K46" s="29">
        <v>1</v>
      </c>
      <c r="L46" s="25"/>
      <c r="M46" s="29" t="s">
        <v>69</v>
      </c>
      <c r="N46" s="25"/>
      <c r="O46" s="29" t="s">
        <v>69</v>
      </c>
      <c r="P46" s="25"/>
      <c r="Q46" s="29">
        <v>1</v>
      </c>
      <c r="R46" s="25"/>
      <c r="S46" s="29">
        <v>11</v>
      </c>
      <c r="U46" s="29" t="s">
        <v>69</v>
      </c>
    </row>
    <row r="47" spans="1:24" ht="5.0999999999999996" customHeight="1">
      <c r="A47" s="26"/>
      <c r="C47" s="29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9"/>
      <c r="R47" s="25"/>
      <c r="S47" s="25"/>
      <c r="U47" s="25"/>
    </row>
    <row r="48" spans="1:24" ht="9.9499999999999993" customHeight="1">
      <c r="A48" s="23" t="s">
        <v>37</v>
      </c>
      <c r="B48" s="23"/>
      <c r="C48" s="32" t="s">
        <v>69</v>
      </c>
      <c r="D48" s="21"/>
      <c r="E48" s="32">
        <f>E50+E53+E55</f>
        <v>12</v>
      </c>
      <c r="F48" s="32"/>
      <c r="G48" s="32">
        <f>G50+G53+G55</f>
        <v>25</v>
      </c>
      <c r="H48" s="32"/>
      <c r="I48" s="32">
        <f>I50+I53+I55</f>
        <v>45</v>
      </c>
      <c r="J48" s="32"/>
      <c r="K48" s="32">
        <f>K50+K53+K55</f>
        <v>39</v>
      </c>
      <c r="L48" s="32"/>
      <c r="M48" s="32">
        <f>M50+M53+M55</f>
        <v>40</v>
      </c>
      <c r="N48" s="32"/>
      <c r="O48" s="32">
        <f>O50+O53+O55</f>
        <v>37</v>
      </c>
      <c r="P48" s="32"/>
      <c r="Q48" s="32">
        <f>Q50+Q53+Q55</f>
        <v>13</v>
      </c>
      <c r="R48" s="32"/>
      <c r="S48" s="32">
        <f>S50+S53+S55</f>
        <v>211</v>
      </c>
      <c r="T48" s="32"/>
      <c r="U48" s="32">
        <f>U50+U53+U55</f>
        <v>20</v>
      </c>
    </row>
    <row r="49" spans="1:22" ht="4.5" customHeight="1">
      <c r="A49" s="23"/>
      <c r="B49" s="23"/>
      <c r="C49" s="32"/>
      <c r="D49" s="21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25"/>
      <c r="S49" s="32"/>
      <c r="T49" s="32"/>
      <c r="U49" s="32"/>
    </row>
    <row r="50" spans="1:22" ht="9.9499999999999993" customHeight="1">
      <c r="A50" s="26" t="s">
        <v>38</v>
      </c>
      <c r="C50" s="29" t="s">
        <v>69</v>
      </c>
      <c r="D50" s="27"/>
      <c r="E50" s="27">
        <v>8</v>
      </c>
      <c r="F50" s="27"/>
      <c r="G50" s="27">
        <v>11</v>
      </c>
      <c r="H50" s="27"/>
      <c r="I50" s="27">
        <v>8</v>
      </c>
      <c r="J50" s="27"/>
      <c r="K50" s="27">
        <v>6</v>
      </c>
      <c r="L50" s="27"/>
      <c r="M50" s="27">
        <v>3</v>
      </c>
      <c r="N50" s="27"/>
      <c r="O50" s="27">
        <v>10</v>
      </c>
      <c r="P50" s="27"/>
      <c r="Q50" s="27">
        <v>6</v>
      </c>
      <c r="R50" s="27"/>
      <c r="S50" s="29">
        <v>52</v>
      </c>
      <c r="U50" s="27">
        <v>5</v>
      </c>
    </row>
    <row r="51" spans="1:22" ht="9.9499999999999993" customHeight="1">
      <c r="A51" s="18" t="s">
        <v>3</v>
      </c>
      <c r="B51" s="18" t="s">
        <v>39</v>
      </c>
      <c r="C51" s="29" t="s">
        <v>69</v>
      </c>
      <c r="D51" s="25"/>
      <c r="E51" s="25">
        <v>5</v>
      </c>
      <c r="F51" s="25"/>
      <c r="G51" s="29">
        <v>9</v>
      </c>
      <c r="H51" s="25"/>
      <c r="I51" s="25">
        <v>6</v>
      </c>
      <c r="J51" s="25"/>
      <c r="K51" s="25">
        <v>6</v>
      </c>
      <c r="L51" s="25"/>
      <c r="M51" s="29">
        <v>3</v>
      </c>
      <c r="N51" s="25"/>
      <c r="O51" s="25">
        <v>9</v>
      </c>
      <c r="P51" s="25"/>
      <c r="Q51" s="29">
        <v>6</v>
      </c>
      <c r="R51" s="25"/>
      <c r="S51" s="29">
        <v>44</v>
      </c>
      <c r="U51" s="43">
        <v>4</v>
      </c>
    </row>
    <row r="52" spans="1:22" ht="5.0999999999999996" customHeight="1">
      <c r="C52" s="29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25"/>
    </row>
    <row r="53" spans="1:22" ht="9.9499999999999993" customHeight="1">
      <c r="A53" s="26" t="s">
        <v>40</v>
      </c>
      <c r="C53" s="29" t="s">
        <v>69</v>
      </c>
      <c r="D53" s="25"/>
      <c r="E53" s="29">
        <v>2</v>
      </c>
      <c r="F53" s="25"/>
      <c r="G53" s="25">
        <v>6</v>
      </c>
      <c r="H53" s="25"/>
      <c r="I53" s="25">
        <v>21</v>
      </c>
      <c r="J53" s="25"/>
      <c r="K53" s="25">
        <v>20</v>
      </c>
      <c r="L53" s="25"/>
      <c r="M53" s="25">
        <v>28</v>
      </c>
      <c r="N53" s="25"/>
      <c r="O53" s="25">
        <v>21</v>
      </c>
      <c r="P53" s="25"/>
      <c r="Q53" s="25">
        <v>4</v>
      </c>
      <c r="R53" s="25"/>
      <c r="S53" s="29">
        <v>102</v>
      </c>
      <c r="U53" s="18">
        <v>8</v>
      </c>
    </row>
    <row r="54" spans="1:22" ht="5.0999999999999996" customHeight="1">
      <c r="A54" s="26"/>
      <c r="C54" s="29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</row>
    <row r="55" spans="1:22" ht="9.9499999999999993" customHeight="1">
      <c r="A55" s="34" t="s">
        <v>41</v>
      </c>
      <c r="C55" s="29" t="s">
        <v>69</v>
      </c>
      <c r="D55" s="25"/>
      <c r="E55" s="25">
        <v>2</v>
      </c>
      <c r="F55" s="25"/>
      <c r="G55" s="25">
        <v>8</v>
      </c>
      <c r="H55" s="25"/>
      <c r="I55" s="25">
        <v>16</v>
      </c>
      <c r="J55" s="25"/>
      <c r="K55" s="25">
        <v>13</v>
      </c>
      <c r="L55" s="25"/>
      <c r="M55" s="25">
        <v>9</v>
      </c>
      <c r="N55" s="25"/>
      <c r="O55" s="25">
        <v>6</v>
      </c>
      <c r="P55" s="25"/>
      <c r="Q55" s="25">
        <v>3</v>
      </c>
      <c r="R55" s="25"/>
      <c r="S55" s="29">
        <v>57</v>
      </c>
      <c r="U55" s="18">
        <v>7</v>
      </c>
    </row>
    <row r="56" spans="1:22" ht="5.0999999999999996" customHeight="1">
      <c r="C56" s="29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25"/>
    </row>
    <row r="57" spans="1:22" s="1" customFormat="1" ht="11.25" customHeight="1">
      <c r="A57" s="1" t="s">
        <v>42</v>
      </c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</row>
    <row r="58" spans="1:22" s="1" customFormat="1" ht="12" customHeight="1">
      <c r="A58" s="3" t="s">
        <v>67</v>
      </c>
      <c r="B58" s="3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V58" s="46"/>
    </row>
    <row r="59" spans="1:22" s="9" customFormat="1" ht="5.0999999999999996" customHeight="1">
      <c r="A59" s="7"/>
      <c r="B59" s="7"/>
      <c r="C59" s="7"/>
      <c r="D59" s="7"/>
      <c r="E59" s="7"/>
      <c r="F59" s="7"/>
      <c r="G59" s="8"/>
      <c r="H59" s="8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U59" s="7"/>
    </row>
    <row r="60" spans="1:22" s="9" customFormat="1" ht="12" customHeight="1">
      <c r="A60" s="9" t="s">
        <v>1</v>
      </c>
      <c r="C60" s="7" t="s">
        <v>71</v>
      </c>
      <c r="D60" s="7"/>
      <c r="E60" s="7"/>
      <c r="F60" s="7"/>
      <c r="G60" s="8"/>
      <c r="H60" s="8"/>
      <c r="I60" s="7"/>
      <c r="J60" s="7"/>
      <c r="K60" s="7"/>
      <c r="L60" s="7"/>
      <c r="M60" s="7"/>
      <c r="N60" s="7"/>
      <c r="O60" s="7"/>
      <c r="P60" s="7"/>
      <c r="Q60" s="7"/>
      <c r="S60" s="10" t="s">
        <v>2</v>
      </c>
      <c r="T60" s="11"/>
      <c r="U60" s="9" t="s">
        <v>3</v>
      </c>
    </row>
    <row r="61" spans="1:22" s="12" customFormat="1" ht="12" customHeight="1">
      <c r="C61" s="13" t="s">
        <v>4</v>
      </c>
      <c r="D61" s="13"/>
      <c r="E61" s="13" t="s">
        <v>5</v>
      </c>
      <c r="F61" s="13"/>
      <c r="G61" s="13" t="s">
        <v>6</v>
      </c>
      <c r="H61" s="13"/>
      <c r="I61" s="13" t="s">
        <v>7</v>
      </c>
      <c r="J61" s="13"/>
      <c r="K61" s="13" t="s">
        <v>8</v>
      </c>
      <c r="L61" s="13"/>
      <c r="M61" s="13" t="s">
        <v>9</v>
      </c>
      <c r="N61" s="13"/>
      <c r="O61" s="13" t="s">
        <v>10</v>
      </c>
      <c r="P61" s="13"/>
      <c r="Q61" s="13" t="s">
        <v>11</v>
      </c>
      <c r="S61" s="13"/>
      <c r="U61" s="12" t="s">
        <v>12</v>
      </c>
    </row>
    <row r="62" spans="1:22" s="17" customFormat="1" ht="5.0999999999999996" customHeight="1">
      <c r="A62" s="14"/>
      <c r="B62" s="14"/>
      <c r="C62" s="15"/>
      <c r="D62" s="16"/>
      <c r="E62" s="15"/>
      <c r="F62" s="16"/>
      <c r="G62" s="15"/>
      <c r="H62" s="16"/>
      <c r="I62" s="15"/>
      <c r="J62" s="16"/>
      <c r="K62" s="15"/>
      <c r="L62" s="16"/>
      <c r="M62" s="15"/>
      <c r="N62" s="16"/>
      <c r="O62" s="15"/>
      <c r="P62" s="16"/>
      <c r="Q62" s="15"/>
      <c r="R62" s="14"/>
      <c r="S62" s="14"/>
      <c r="T62" s="14"/>
      <c r="U62" s="14"/>
      <c r="V62" s="12"/>
    </row>
    <row r="63" spans="1:22" s="17" customFormat="1" ht="5.0999999999999996" customHeight="1">
      <c r="A63" s="12"/>
      <c r="B63" s="12"/>
      <c r="C63" s="35"/>
      <c r="D63" s="13"/>
      <c r="E63" s="35"/>
      <c r="F63" s="13"/>
      <c r="G63" s="35"/>
      <c r="H63" s="13"/>
      <c r="I63" s="35"/>
      <c r="J63" s="13"/>
      <c r="K63" s="35"/>
      <c r="L63" s="13"/>
      <c r="M63" s="35"/>
      <c r="N63" s="13"/>
      <c r="O63" s="35"/>
      <c r="P63" s="13"/>
      <c r="Q63" s="35"/>
      <c r="R63" s="12"/>
      <c r="S63" s="12"/>
      <c r="T63" s="12"/>
      <c r="U63" s="12"/>
      <c r="V63" s="12"/>
    </row>
    <row r="64" spans="1:22" ht="9.9499999999999993" customHeight="1">
      <c r="A64" s="23" t="s">
        <v>43</v>
      </c>
      <c r="B64" s="23"/>
      <c r="C64" s="32" t="s">
        <v>69</v>
      </c>
      <c r="D64" s="21"/>
      <c r="E64" s="21">
        <f>E66+E68</f>
        <v>32</v>
      </c>
      <c r="F64" s="21"/>
      <c r="G64" s="21">
        <f>G66+G68</f>
        <v>79</v>
      </c>
      <c r="H64" s="21"/>
      <c r="I64" s="21">
        <f>I66+I68</f>
        <v>77</v>
      </c>
      <c r="J64" s="21"/>
      <c r="K64" s="21">
        <f>K66+K68</f>
        <v>53</v>
      </c>
      <c r="L64" s="21"/>
      <c r="M64" s="21">
        <f>M68</f>
        <v>64</v>
      </c>
      <c r="N64" s="21"/>
      <c r="O64" s="21">
        <f>O66+O68</f>
        <v>97</v>
      </c>
      <c r="P64" s="21"/>
      <c r="Q64" s="21">
        <f>Q66+Q68</f>
        <v>44</v>
      </c>
      <c r="R64" s="25"/>
      <c r="S64" s="21">
        <f>S66+S68</f>
        <v>446</v>
      </c>
      <c r="T64" s="21"/>
      <c r="U64" s="21">
        <v>14</v>
      </c>
      <c r="V64" s="9"/>
    </row>
    <row r="65" spans="1:25" ht="5.0999999999999996" customHeight="1">
      <c r="A65" s="23"/>
      <c r="B65" s="23"/>
      <c r="C65" s="32"/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1"/>
      <c r="Q65" s="21"/>
      <c r="R65" s="25"/>
      <c r="S65" s="21"/>
      <c r="T65" s="21"/>
      <c r="U65" s="21"/>
    </row>
    <row r="66" spans="1:25" ht="9.9499999999999993" customHeight="1">
      <c r="A66" s="26" t="s">
        <v>44</v>
      </c>
      <c r="C66" s="31" t="s">
        <v>69</v>
      </c>
      <c r="D66" s="27"/>
      <c r="E66" s="31">
        <v>1</v>
      </c>
      <c r="F66" s="27"/>
      <c r="G66" s="31">
        <v>1</v>
      </c>
      <c r="H66" s="27"/>
      <c r="I66" s="27">
        <v>2</v>
      </c>
      <c r="J66" s="27"/>
      <c r="K66" s="31">
        <v>1</v>
      </c>
      <c r="L66" s="27"/>
      <c r="M66" s="31" t="s">
        <v>69</v>
      </c>
      <c r="N66" s="27"/>
      <c r="O66" s="31">
        <v>1</v>
      </c>
      <c r="P66" s="27"/>
      <c r="Q66" s="31">
        <v>2</v>
      </c>
      <c r="R66" s="27"/>
      <c r="S66" s="29">
        <v>8</v>
      </c>
      <c r="U66" s="31" t="s">
        <v>69</v>
      </c>
    </row>
    <row r="67" spans="1:25" ht="5.0999999999999996" customHeight="1">
      <c r="A67" s="26"/>
      <c r="C67" s="29"/>
      <c r="D67" s="25"/>
      <c r="E67" s="25"/>
      <c r="F67" s="25"/>
      <c r="G67" s="29"/>
      <c r="H67" s="25"/>
      <c r="I67" s="25"/>
      <c r="J67" s="25"/>
      <c r="K67" s="25"/>
      <c r="L67" s="25"/>
      <c r="M67" s="32"/>
      <c r="N67" s="25"/>
      <c r="O67" s="25"/>
      <c r="P67" s="25"/>
      <c r="Q67" s="32"/>
      <c r="R67" s="25"/>
      <c r="S67" s="25"/>
      <c r="U67" s="32"/>
    </row>
    <row r="68" spans="1:25" ht="9.9499999999999993" customHeight="1">
      <c r="A68" s="26" t="s">
        <v>45</v>
      </c>
      <c r="C68" s="31" t="s">
        <v>69</v>
      </c>
      <c r="D68" s="27"/>
      <c r="E68" s="27">
        <v>31</v>
      </c>
      <c r="F68" s="27"/>
      <c r="G68" s="27">
        <v>78</v>
      </c>
      <c r="H68" s="27"/>
      <c r="I68" s="27">
        <f>68+7</f>
        <v>75</v>
      </c>
      <c r="J68" s="27"/>
      <c r="K68" s="27">
        <f>47+5</f>
        <v>52</v>
      </c>
      <c r="L68" s="27"/>
      <c r="M68" s="27">
        <v>64</v>
      </c>
      <c r="N68" s="27"/>
      <c r="O68" s="27">
        <v>96</v>
      </c>
      <c r="P68" s="27"/>
      <c r="Q68" s="27">
        <v>42</v>
      </c>
      <c r="R68" s="27"/>
      <c r="S68" s="29">
        <f>405+33</f>
        <v>438</v>
      </c>
      <c r="U68" s="27">
        <f>11+3</f>
        <v>14</v>
      </c>
    </row>
    <row r="69" spans="1:25" ht="9.9499999999999993" customHeight="1">
      <c r="A69" s="18" t="s">
        <v>3</v>
      </c>
      <c r="B69" s="18" t="s">
        <v>46</v>
      </c>
      <c r="C69" s="31" t="s">
        <v>69</v>
      </c>
      <c r="D69" s="25"/>
      <c r="E69" s="25">
        <v>28</v>
      </c>
      <c r="F69" s="25"/>
      <c r="G69" s="25">
        <v>73</v>
      </c>
      <c r="H69" s="25"/>
      <c r="I69" s="25">
        <v>68</v>
      </c>
      <c r="J69" s="25"/>
      <c r="K69" s="25">
        <v>47</v>
      </c>
      <c r="L69" s="25"/>
      <c r="M69" s="25">
        <v>60</v>
      </c>
      <c r="N69" s="25"/>
      <c r="O69" s="25">
        <v>90</v>
      </c>
      <c r="P69" s="25"/>
      <c r="Q69" s="25">
        <v>39</v>
      </c>
      <c r="R69" s="25"/>
      <c r="S69" s="29">
        <v>405</v>
      </c>
      <c r="U69" s="18">
        <v>11</v>
      </c>
    </row>
    <row r="70" spans="1:25" ht="5.0999999999999996" customHeight="1">
      <c r="C70" s="29"/>
      <c r="D70" s="25"/>
      <c r="E70" s="25"/>
      <c r="F70" s="25"/>
      <c r="G70" s="25"/>
      <c r="H70" s="25"/>
      <c r="I70" s="25"/>
      <c r="J70" s="25"/>
      <c r="K70" s="25"/>
      <c r="L70" s="25"/>
      <c r="M70" s="25"/>
      <c r="N70" s="25"/>
      <c r="O70" s="25"/>
      <c r="P70" s="25"/>
      <c r="Q70" s="25"/>
      <c r="R70" s="25"/>
      <c r="S70" s="25"/>
    </row>
    <row r="71" spans="1:25" ht="12" customHeight="1">
      <c r="A71" s="26" t="s">
        <v>47</v>
      </c>
      <c r="C71" s="31" t="s">
        <v>69</v>
      </c>
      <c r="D71" s="31"/>
      <c r="E71" s="31" t="s">
        <v>69</v>
      </c>
      <c r="F71" s="25"/>
      <c r="G71" s="31" t="s">
        <v>69</v>
      </c>
      <c r="H71" s="25"/>
      <c r="I71" s="31" t="s">
        <v>69</v>
      </c>
      <c r="J71" s="25"/>
      <c r="K71" s="31" t="s">
        <v>69</v>
      </c>
      <c r="L71" s="25"/>
      <c r="M71" s="31" t="s">
        <v>69</v>
      </c>
      <c r="N71" s="25"/>
      <c r="O71" s="31" t="s">
        <v>69</v>
      </c>
      <c r="P71" s="25"/>
      <c r="Q71" s="31" t="s">
        <v>69</v>
      </c>
      <c r="R71" s="25"/>
      <c r="S71" s="31" t="s">
        <v>69</v>
      </c>
      <c r="U71" s="31" t="s">
        <v>69</v>
      </c>
      <c r="V71" s="25"/>
      <c r="W71" s="31"/>
      <c r="X71" s="25"/>
      <c r="Y71" s="31"/>
    </row>
    <row r="72" spans="1:25" ht="5.0999999999999996" customHeight="1">
      <c r="A72" s="26"/>
      <c r="C72" s="29"/>
      <c r="D72" s="25"/>
      <c r="E72" s="32"/>
      <c r="F72" s="25"/>
      <c r="G72" s="32"/>
      <c r="H72" s="25"/>
      <c r="I72" s="32"/>
      <c r="J72" s="25"/>
      <c r="K72" s="32"/>
      <c r="L72" s="25"/>
      <c r="M72" s="32"/>
      <c r="N72" s="25"/>
      <c r="O72" s="32"/>
      <c r="P72" s="25"/>
      <c r="Q72" s="32"/>
      <c r="R72" s="25"/>
      <c r="S72" s="32"/>
      <c r="U72" s="32"/>
    </row>
    <row r="73" spans="1:25" ht="9.9499999999999993" customHeight="1">
      <c r="A73" s="26" t="s">
        <v>48</v>
      </c>
      <c r="C73" s="31" t="s">
        <v>69</v>
      </c>
      <c r="D73" s="25"/>
      <c r="E73" s="31" t="s">
        <v>69</v>
      </c>
      <c r="F73" s="25"/>
      <c r="G73" s="31" t="s">
        <v>69</v>
      </c>
      <c r="H73" s="25"/>
      <c r="I73" s="31" t="s">
        <v>69</v>
      </c>
      <c r="J73" s="25"/>
      <c r="K73" s="31" t="s">
        <v>69</v>
      </c>
      <c r="L73" s="25"/>
      <c r="M73" s="31" t="s">
        <v>69</v>
      </c>
      <c r="N73" s="25"/>
      <c r="O73" s="31" t="s">
        <v>69</v>
      </c>
      <c r="P73" s="25"/>
      <c r="Q73" s="31" t="s">
        <v>69</v>
      </c>
      <c r="R73" s="25"/>
      <c r="S73" s="31" t="s">
        <v>69</v>
      </c>
      <c r="U73" s="31" t="s">
        <v>69</v>
      </c>
    </row>
    <row r="74" spans="1:25" ht="5.0999999999999996" customHeight="1">
      <c r="A74" s="26"/>
      <c r="C74" s="29"/>
      <c r="D74" s="25"/>
      <c r="E74" s="32"/>
      <c r="F74"/>
      <c r="G74" s="32"/>
      <c r="H74" s="25"/>
      <c r="I74" s="32"/>
      <c r="J74"/>
      <c r="K74" s="32"/>
      <c r="L74" s="25"/>
      <c r="M74" s="32"/>
      <c r="N74"/>
      <c r="O74" s="32"/>
      <c r="P74" s="25"/>
      <c r="Q74" s="32"/>
      <c r="R74" s="25"/>
      <c r="S74" s="32"/>
      <c r="U74" s="32"/>
    </row>
    <row r="75" spans="1:25" ht="9.9499999999999993" customHeight="1">
      <c r="A75" s="26" t="s">
        <v>49</v>
      </c>
      <c r="C75" s="31" t="s">
        <v>69</v>
      </c>
      <c r="D75" s="25"/>
      <c r="E75" s="31" t="s">
        <v>69</v>
      </c>
      <c r="F75" s="25"/>
      <c r="G75" s="31" t="s">
        <v>69</v>
      </c>
      <c r="H75" s="25"/>
      <c r="I75" s="31" t="s">
        <v>69</v>
      </c>
      <c r="J75" s="25"/>
      <c r="K75" s="31" t="s">
        <v>69</v>
      </c>
      <c r="L75" s="25"/>
      <c r="M75" s="31" t="s">
        <v>69</v>
      </c>
      <c r="N75" s="25"/>
      <c r="O75" s="31" t="s">
        <v>69</v>
      </c>
      <c r="P75" s="25"/>
      <c r="Q75" s="31" t="s">
        <v>69</v>
      </c>
      <c r="R75" s="25"/>
      <c r="S75" s="31" t="s">
        <v>69</v>
      </c>
      <c r="U75" s="31" t="s">
        <v>69</v>
      </c>
    </row>
    <row r="76" spans="1:25" ht="5.0999999999999996" customHeight="1">
      <c r="C76" s="19"/>
      <c r="D76" s="19"/>
      <c r="E76" s="19"/>
      <c r="F76" s="19"/>
      <c r="I76" s="19"/>
      <c r="J76" s="19"/>
      <c r="K76" s="19"/>
      <c r="L76" s="19"/>
      <c r="M76" s="19"/>
      <c r="N76" s="19"/>
      <c r="O76" s="19"/>
      <c r="P76" s="19"/>
      <c r="Q76" s="19"/>
      <c r="R76" s="19"/>
    </row>
    <row r="77" spans="1:25" s="23" customFormat="1" ht="9.9499999999999993" customHeight="1">
      <c r="A77" s="23" t="s">
        <v>50</v>
      </c>
      <c r="C77" s="32" t="s">
        <v>69</v>
      </c>
      <c r="D77" s="24"/>
      <c r="E77" s="24">
        <f>E79+E83+E84+E89+E92+E93</f>
        <v>92</v>
      </c>
      <c r="F77" s="24"/>
      <c r="G77" s="24">
        <f>G79+G83+G84+G85+G86+G88+G89+G92+G93</f>
        <v>383</v>
      </c>
      <c r="H77"/>
      <c r="I77" s="24">
        <f>I79+I83+I84+I85+I86+I88+I89+I93</f>
        <v>455</v>
      </c>
      <c r="J77"/>
      <c r="K77" s="24">
        <f>K79+K83+K84+K85+K86+K88+K89+K93</f>
        <v>525</v>
      </c>
      <c r="L77" s="24"/>
      <c r="M77" s="24">
        <f>M79+M83+M84+M85+M86+M88+M89+M93</f>
        <v>589</v>
      </c>
      <c r="N77" s="24"/>
      <c r="O77" s="24">
        <f>O79+O83+O84+O85+O86+O88+O89+O93</f>
        <v>1032</v>
      </c>
      <c r="P77" s="24"/>
      <c r="Q77" s="24">
        <f>Q79+Q83+Q84+Q85+Q86+Q88+Q89+Q93</f>
        <v>547</v>
      </c>
      <c r="R77" s="24"/>
      <c r="S77" s="32">
        <f>S79+S83+S84+S85+S86+S88+S89+S92+S93</f>
        <v>3623</v>
      </c>
      <c r="T77" s="24"/>
      <c r="U77" s="24">
        <f>U79+U83+U84+U85+U88+U89+U93</f>
        <v>255</v>
      </c>
      <c r="V77" s="18"/>
    </row>
    <row r="78" spans="1:25" s="23" customFormat="1" ht="5.0999999999999996" customHeight="1">
      <c r="C78" s="25"/>
      <c r="D78" s="24"/>
      <c r="E78" s="25"/>
      <c r="F78" s="24"/>
      <c r="G78" s="25"/>
      <c r="H78" s="24"/>
      <c r="I78" s="25"/>
      <c r="J78" s="24"/>
      <c r="K78" s="25"/>
      <c r="L78" s="24"/>
      <c r="M78" s="25"/>
      <c r="N78" s="24"/>
      <c r="O78" s="25"/>
      <c r="P78" s="24"/>
      <c r="Q78" s="25"/>
      <c r="R78" s="25"/>
      <c r="S78" s="27"/>
      <c r="V78" s="18"/>
    </row>
    <row r="79" spans="1:25" ht="9.9499999999999993" customHeight="1">
      <c r="A79" s="18" t="s">
        <v>51</v>
      </c>
      <c r="B79"/>
      <c r="C79" s="44" t="s">
        <v>69</v>
      </c>
      <c r="E79" s="18">
        <f>6+9</f>
        <v>15</v>
      </c>
      <c r="G79" s="19">
        <f>9+33+56</f>
        <v>98</v>
      </c>
      <c r="I79" s="18">
        <f>92+40+7</f>
        <v>139</v>
      </c>
      <c r="K79" s="18">
        <f>10+71+127</f>
        <v>208</v>
      </c>
      <c r="M79" s="18">
        <f>153+101+8</f>
        <v>262</v>
      </c>
      <c r="O79" s="18">
        <f>8+176+323</f>
        <v>507</v>
      </c>
      <c r="Q79" s="18">
        <f>3+70+261</f>
        <v>334</v>
      </c>
      <c r="S79" s="19">
        <f>1021+497+45</f>
        <v>1563</v>
      </c>
      <c r="U79" s="18">
        <f>53+41+2</f>
        <v>96</v>
      </c>
      <c r="V79" s="19"/>
      <c r="W79" s="19"/>
    </row>
    <row r="80" spans="1:25" ht="9.9499999999999993" customHeight="1">
      <c r="A80" s="28" t="s">
        <v>3</v>
      </c>
      <c r="B80" s="18" t="s">
        <v>52</v>
      </c>
      <c r="C80" s="31" t="s">
        <v>69</v>
      </c>
      <c r="D80" s="27"/>
      <c r="E80" s="27">
        <v>9</v>
      </c>
      <c r="F80" s="27"/>
      <c r="G80" s="27">
        <v>56</v>
      </c>
      <c r="H80" s="27"/>
      <c r="I80" s="27">
        <v>92</v>
      </c>
      <c r="J80" s="27"/>
      <c r="K80" s="27">
        <v>127</v>
      </c>
      <c r="L80" s="27"/>
      <c r="M80" s="27">
        <v>153</v>
      </c>
      <c r="N80" s="27"/>
      <c r="O80" s="27">
        <v>323</v>
      </c>
      <c r="P80" s="27"/>
      <c r="Q80" s="27">
        <v>261</v>
      </c>
      <c r="R80" s="27"/>
      <c r="S80" s="29">
        <v>1021</v>
      </c>
      <c r="U80" s="27">
        <v>53</v>
      </c>
      <c r="V80" s="19"/>
      <c r="W80" s="19"/>
    </row>
    <row r="81" spans="1:23" ht="9.9499999999999993" customHeight="1">
      <c r="A81"/>
      <c r="B81" s="18" t="s">
        <v>53</v>
      </c>
      <c r="C81" s="31" t="s">
        <v>69</v>
      </c>
      <c r="D81" s="25"/>
      <c r="E81" s="31" t="s">
        <v>69</v>
      </c>
      <c r="F81" s="25"/>
      <c r="G81" s="31" t="s">
        <v>69</v>
      </c>
      <c r="H81" s="25"/>
      <c r="I81" s="31" t="s">
        <v>69</v>
      </c>
      <c r="J81" s="25"/>
      <c r="K81" s="31" t="s">
        <v>69</v>
      </c>
      <c r="L81" s="25"/>
      <c r="M81" s="31" t="s">
        <v>69</v>
      </c>
      <c r="N81" s="25"/>
      <c r="O81" s="31" t="s">
        <v>69</v>
      </c>
      <c r="P81" s="25"/>
      <c r="Q81" s="31" t="s">
        <v>69</v>
      </c>
      <c r="R81" s="25"/>
      <c r="S81" s="31" t="s">
        <v>69</v>
      </c>
      <c r="U81" s="31" t="s">
        <v>69</v>
      </c>
      <c r="W81" s="19"/>
    </row>
    <row r="82" spans="1:23" ht="9.9499999999999993" customHeight="1">
      <c r="A82"/>
      <c r="B82" s="36" t="s">
        <v>54</v>
      </c>
      <c r="C82" s="31" t="s">
        <v>69</v>
      </c>
      <c r="D82" s="25"/>
      <c r="E82" s="25">
        <v>6</v>
      </c>
      <c r="F82" s="25"/>
      <c r="G82" s="25">
        <v>33</v>
      </c>
      <c r="H82" s="25"/>
      <c r="I82" s="25">
        <v>40</v>
      </c>
      <c r="J82" s="25"/>
      <c r="K82" s="25">
        <v>71</v>
      </c>
      <c r="L82" s="25"/>
      <c r="M82" s="25">
        <v>101</v>
      </c>
      <c r="N82" s="25"/>
      <c r="O82" s="25">
        <v>176</v>
      </c>
      <c r="P82" s="25"/>
      <c r="Q82" s="25">
        <v>70</v>
      </c>
      <c r="R82" s="25"/>
      <c r="S82" s="29">
        <v>497</v>
      </c>
      <c r="U82" s="18">
        <v>41</v>
      </c>
      <c r="V82" s="19"/>
      <c r="W82" s="19"/>
    </row>
    <row r="83" spans="1:23" ht="9.9499999999999993" customHeight="1">
      <c r="A83" s="18" t="s">
        <v>55</v>
      </c>
      <c r="B83"/>
      <c r="C83" s="31" t="s">
        <v>69</v>
      </c>
      <c r="D83" s="25"/>
      <c r="E83" s="25">
        <v>50</v>
      </c>
      <c r="F83" s="25"/>
      <c r="G83" s="29">
        <v>206</v>
      </c>
      <c r="H83" s="25"/>
      <c r="I83" s="25">
        <v>191</v>
      </c>
      <c r="J83" s="25"/>
      <c r="K83" s="25">
        <v>200</v>
      </c>
      <c r="L83" s="25"/>
      <c r="M83" s="25">
        <v>191</v>
      </c>
      <c r="N83" s="25"/>
      <c r="O83" s="25">
        <v>331</v>
      </c>
      <c r="P83" s="25"/>
      <c r="Q83" s="25">
        <v>104</v>
      </c>
      <c r="R83" s="25"/>
      <c r="S83" s="29">
        <v>1273</v>
      </c>
      <c r="U83" s="18">
        <v>120</v>
      </c>
      <c r="V83" s="19"/>
      <c r="W83" s="19"/>
    </row>
    <row r="84" spans="1:23" ht="9.9499999999999993" customHeight="1">
      <c r="A84" s="18" t="s">
        <v>70</v>
      </c>
      <c r="B84"/>
      <c r="C84" s="31" t="s">
        <v>69</v>
      </c>
      <c r="D84" s="25"/>
      <c r="E84" s="27">
        <v>3</v>
      </c>
      <c r="F84" s="25"/>
      <c r="G84" s="25">
        <v>5</v>
      </c>
      <c r="H84" s="25"/>
      <c r="I84" s="25">
        <v>16</v>
      </c>
      <c r="J84" s="25"/>
      <c r="K84" s="25">
        <v>12</v>
      </c>
      <c r="L84" s="25"/>
      <c r="M84" s="25">
        <v>25</v>
      </c>
      <c r="N84" s="25"/>
      <c r="O84" s="25">
        <v>23</v>
      </c>
      <c r="P84" s="25"/>
      <c r="Q84" s="25">
        <v>14</v>
      </c>
      <c r="R84" s="25"/>
      <c r="S84" s="29">
        <v>98</v>
      </c>
      <c r="U84" s="18">
        <v>7</v>
      </c>
      <c r="V84" s="19"/>
      <c r="W84" s="19"/>
    </row>
    <row r="85" spans="1:23" ht="9.9499999999999993" customHeight="1">
      <c r="A85" s="18" t="s">
        <v>61</v>
      </c>
      <c r="B85"/>
      <c r="C85" s="31" t="s">
        <v>69</v>
      </c>
      <c r="D85" s="25"/>
      <c r="E85" s="31" t="s">
        <v>69</v>
      </c>
      <c r="F85" s="25"/>
      <c r="G85" s="31">
        <v>2</v>
      </c>
      <c r="H85" s="25"/>
      <c r="I85" s="25">
        <v>3</v>
      </c>
      <c r="J85" s="25"/>
      <c r="K85" s="25">
        <v>21</v>
      </c>
      <c r="L85" s="25"/>
      <c r="M85" s="29">
        <v>12</v>
      </c>
      <c r="N85" s="25"/>
      <c r="O85" s="29">
        <v>20</v>
      </c>
      <c r="P85" s="25"/>
      <c r="Q85" s="29">
        <v>23</v>
      </c>
      <c r="R85" s="25"/>
      <c r="S85" s="29">
        <v>81</v>
      </c>
      <c r="U85" s="43">
        <v>3</v>
      </c>
      <c r="V85" s="19"/>
      <c r="W85" s="19"/>
    </row>
    <row r="86" spans="1:23" ht="9.9499999999999993" customHeight="1">
      <c r="A86" s="18" t="s">
        <v>56</v>
      </c>
      <c r="B86"/>
      <c r="C86" s="31" t="s">
        <v>69</v>
      </c>
      <c r="D86" s="25"/>
      <c r="E86" s="31" t="s">
        <v>69</v>
      </c>
      <c r="F86" s="25"/>
      <c r="G86" s="31">
        <v>1</v>
      </c>
      <c r="H86" s="25"/>
      <c r="I86" s="31">
        <v>2</v>
      </c>
      <c r="J86" s="25"/>
      <c r="K86" s="31">
        <v>13</v>
      </c>
      <c r="L86" s="25"/>
      <c r="M86" s="31">
        <v>13</v>
      </c>
      <c r="N86" s="25"/>
      <c r="O86" s="31">
        <v>40</v>
      </c>
      <c r="P86" s="25"/>
      <c r="Q86" s="31">
        <v>29</v>
      </c>
      <c r="R86" s="25"/>
      <c r="S86" s="29">
        <v>98</v>
      </c>
      <c r="U86" s="31" t="s">
        <v>69</v>
      </c>
      <c r="V86" s="19"/>
      <c r="W86" s="19"/>
    </row>
    <row r="87" spans="1:23" ht="9.9499999999999993" customHeight="1">
      <c r="A87" s="18" t="s">
        <v>62</v>
      </c>
      <c r="B87"/>
      <c r="C87" s="31" t="s">
        <v>69</v>
      </c>
      <c r="D87" s="29"/>
      <c r="E87" s="31" t="s">
        <v>69</v>
      </c>
      <c r="F87" s="25"/>
      <c r="G87" s="31" t="s">
        <v>69</v>
      </c>
      <c r="H87" s="25"/>
      <c r="I87" s="31" t="s">
        <v>69</v>
      </c>
      <c r="J87" s="25"/>
      <c r="K87" s="31" t="s">
        <v>69</v>
      </c>
      <c r="L87" s="25"/>
      <c r="M87" s="31" t="s">
        <v>69</v>
      </c>
      <c r="N87" s="25"/>
      <c r="O87" s="31" t="s">
        <v>69</v>
      </c>
      <c r="P87" s="25"/>
      <c r="Q87" s="31" t="s">
        <v>69</v>
      </c>
      <c r="R87" s="25"/>
      <c r="S87" s="29" t="s">
        <v>69</v>
      </c>
      <c r="U87" s="31" t="s">
        <v>69</v>
      </c>
      <c r="V87" s="19"/>
      <c r="W87" s="19"/>
    </row>
    <row r="88" spans="1:23" ht="9.9499999999999993" customHeight="1">
      <c r="A88" s="18" t="s">
        <v>57</v>
      </c>
      <c r="B88"/>
      <c r="C88" s="31" t="s">
        <v>69</v>
      </c>
      <c r="D88" s="25"/>
      <c r="E88" s="31" t="s">
        <v>69</v>
      </c>
      <c r="F88" s="25"/>
      <c r="G88" s="31">
        <v>2</v>
      </c>
      <c r="H88" s="25"/>
      <c r="I88" s="31">
        <v>7</v>
      </c>
      <c r="J88" s="25"/>
      <c r="K88" s="31">
        <v>2</v>
      </c>
      <c r="L88" s="25"/>
      <c r="M88" s="31">
        <v>5</v>
      </c>
      <c r="N88" s="25"/>
      <c r="O88" s="31">
        <v>9</v>
      </c>
      <c r="P88" s="25"/>
      <c r="Q88" s="31">
        <v>1</v>
      </c>
      <c r="R88" s="25"/>
      <c r="S88" s="29">
        <v>26</v>
      </c>
      <c r="U88" s="31">
        <v>1</v>
      </c>
      <c r="V88" s="19"/>
      <c r="W88" s="19"/>
    </row>
    <row r="89" spans="1:23" ht="9.9499999999999993" customHeight="1">
      <c r="A89" s="18" t="s">
        <v>58</v>
      </c>
      <c r="B89"/>
      <c r="C89" s="31" t="s">
        <v>69</v>
      </c>
      <c r="D89" s="25"/>
      <c r="E89" s="31">
        <v>8</v>
      </c>
      <c r="F89" s="25"/>
      <c r="G89" s="31">
        <v>15</v>
      </c>
      <c r="H89" s="25"/>
      <c r="I89" s="31">
        <v>31</v>
      </c>
      <c r="J89" s="25"/>
      <c r="K89" s="31">
        <v>23</v>
      </c>
      <c r="L89" s="25"/>
      <c r="M89" s="31">
        <v>19</v>
      </c>
      <c r="N89" s="25"/>
      <c r="O89" s="31">
        <v>15</v>
      </c>
      <c r="P89" s="25"/>
      <c r="Q89" s="31">
        <v>11</v>
      </c>
      <c r="R89" s="25"/>
      <c r="S89" s="29">
        <v>122</v>
      </c>
      <c r="U89" s="31">
        <v>2</v>
      </c>
      <c r="V89" s="19"/>
      <c r="W89" s="19"/>
    </row>
    <row r="90" spans="1:23" ht="9.9499999999999993" customHeight="1">
      <c r="A90" s="18" t="s">
        <v>63</v>
      </c>
      <c r="B90"/>
      <c r="C90" s="31" t="s">
        <v>69</v>
      </c>
      <c r="D90" s="25"/>
      <c r="E90" s="31" t="s">
        <v>69</v>
      </c>
      <c r="F90" s="25"/>
      <c r="G90" s="31" t="s">
        <v>69</v>
      </c>
      <c r="H90" s="25"/>
      <c r="I90" s="31" t="s">
        <v>69</v>
      </c>
      <c r="J90" s="25"/>
      <c r="K90" s="31" t="s">
        <v>69</v>
      </c>
      <c r="L90" s="25"/>
      <c r="M90" s="31" t="s">
        <v>69</v>
      </c>
      <c r="N90" s="25"/>
      <c r="O90" s="31" t="s">
        <v>69</v>
      </c>
      <c r="P90" s="25"/>
      <c r="Q90" s="31" t="s">
        <v>69</v>
      </c>
      <c r="R90" s="25"/>
      <c r="S90" s="31" t="s">
        <v>69</v>
      </c>
      <c r="U90" s="31" t="s">
        <v>69</v>
      </c>
      <c r="W90" s="19"/>
    </row>
    <row r="91" spans="1:23" ht="9.9499999999999993" customHeight="1">
      <c r="A91" s="18" t="s">
        <v>64</v>
      </c>
      <c r="B91"/>
      <c r="C91" s="31" t="s">
        <v>69</v>
      </c>
      <c r="D91" s="25"/>
      <c r="E91" s="31" t="s">
        <v>69</v>
      </c>
      <c r="F91" s="25"/>
      <c r="G91" s="31" t="s">
        <v>69</v>
      </c>
      <c r="H91" s="25"/>
      <c r="I91" s="31" t="s">
        <v>69</v>
      </c>
      <c r="J91" s="25"/>
      <c r="K91" s="31" t="s">
        <v>69</v>
      </c>
      <c r="L91" s="25"/>
      <c r="M91" s="31" t="s">
        <v>69</v>
      </c>
      <c r="N91" s="25"/>
      <c r="O91" s="31" t="s">
        <v>69</v>
      </c>
      <c r="P91" s="25"/>
      <c r="Q91" s="31" t="s">
        <v>69</v>
      </c>
      <c r="R91" s="25"/>
      <c r="S91" s="31" t="s">
        <v>69</v>
      </c>
      <c r="U91" s="31" t="s">
        <v>69</v>
      </c>
      <c r="W91" s="19"/>
    </row>
    <row r="92" spans="1:23" ht="9.9499999999999993" customHeight="1">
      <c r="A92" s="18" t="s">
        <v>65</v>
      </c>
      <c r="B92"/>
      <c r="C92" s="31" t="s">
        <v>69</v>
      </c>
      <c r="D92" s="25"/>
      <c r="E92" s="31">
        <v>3</v>
      </c>
      <c r="F92" s="25"/>
      <c r="G92" s="31">
        <v>10</v>
      </c>
      <c r="H92" s="25"/>
      <c r="I92" s="31" t="s">
        <v>69</v>
      </c>
      <c r="J92" s="25"/>
      <c r="K92" s="31" t="s">
        <v>69</v>
      </c>
      <c r="L92" s="25"/>
      <c r="M92" s="31" t="s">
        <v>69</v>
      </c>
      <c r="N92" s="25"/>
      <c r="O92" s="31" t="s">
        <v>69</v>
      </c>
      <c r="P92" s="25"/>
      <c r="Q92" s="31" t="s">
        <v>69</v>
      </c>
      <c r="R92"/>
      <c r="S92" s="29">
        <v>13</v>
      </c>
      <c r="U92" s="31" t="s">
        <v>69</v>
      </c>
      <c r="V92" s="19"/>
      <c r="W92" s="19"/>
    </row>
    <row r="93" spans="1:23" ht="11.25" customHeight="1">
      <c r="A93" s="18" t="s">
        <v>59</v>
      </c>
      <c r="B93"/>
      <c r="C93" s="31" t="s">
        <v>69</v>
      </c>
      <c r="D93" s="25"/>
      <c r="E93" s="31">
        <v>13</v>
      </c>
      <c r="F93" s="25"/>
      <c r="G93" s="31">
        <f>37+7</f>
        <v>44</v>
      </c>
      <c r="H93" s="25"/>
      <c r="I93" s="31">
        <v>66</v>
      </c>
      <c r="J93" s="25"/>
      <c r="K93" s="31">
        <f>37+9</f>
        <v>46</v>
      </c>
      <c r="L93" s="25"/>
      <c r="M93" s="31">
        <f>51+11</f>
        <v>62</v>
      </c>
      <c r="N93" s="25"/>
      <c r="O93" s="31">
        <f>68+19</f>
        <v>87</v>
      </c>
      <c r="P93" s="25"/>
      <c r="Q93" s="31">
        <f>25+6</f>
        <v>31</v>
      </c>
      <c r="R93" s="25"/>
      <c r="S93" s="25">
        <f>287+62</f>
        <v>349</v>
      </c>
      <c r="U93" s="31">
        <f>21+5</f>
        <v>26</v>
      </c>
      <c r="V93" s="47"/>
      <c r="W93" s="19"/>
    </row>
    <row r="94" spans="1:23" ht="9.9499999999999993" customHeight="1">
      <c r="A94" s="9" t="s">
        <v>60</v>
      </c>
      <c r="B94" s="28"/>
      <c r="C94" s="31" t="s">
        <v>69</v>
      </c>
      <c r="D94" s="37"/>
      <c r="E94" s="31" t="s">
        <v>69</v>
      </c>
      <c r="F94" s="37"/>
      <c r="G94" s="31">
        <v>7</v>
      </c>
      <c r="H94" s="38"/>
      <c r="I94" s="31">
        <v>10</v>
      </c>
      <c r="J94" s="37"/>
      <c r="K94" s="31">
        <v>9</v>
      </c>
      <c r="L94" s="37"/>
      <c r="M94" s="31">
        <v>11</v>
      </c>
      <c r="N94" s="37"/>
      <c r="O94" s="31">
        <v>19</v>
      </c>
      <c r="P94" s="37"/>
      <c r="Q94" s="31">
        <v>6</v>
      </c>
      <c r="R94" s="39"/>
      <c r="S94" s="25">
        <v>62</v>
      </c>
      <c r="T94" s="37"/>
      <c r="U94" s="31">
        <v>5</v>
      </c>
      <c r="V94" s="47"/>
      <c r="W94" s="19"/>
    </row>
    <row r="95" spans="1:23" ht="5.0999999999999996" customHeight="1">
      <c r="A95" s="40"/>
      <c r="B95" s="40"/>
      <c r="C95" s="41"/>
      <c r="D95" s="42"/>
      <c r="E95" s="41"/>
      <c r="F95" s="42"/>
      <c r="G95" s="41"/>
      <c r="H95" s="42"/>
      <c r="I95" s="41"/>
      <c r="J95" s="42"/>
      <c r="K95" s="41"/>
      <c r="L95" s="42"/>
      <c r="M95" s="41"/>
      <c r="N95" s="42"/>
      <c r="O95" s="41"/>
      <c r="P95" s="42"/>
      <c r="Q95" s="41"/>
      <c r="R95" s="42"/>
      <c r="S95" s="41"/>
      <c r="T95" s="7"/>
      <c r="U95" s="41"/>
      <c r="V95" s="9"/>
    </row>
    <row r="96" spans="1:23" s="48" customFormat="1" ht="8.4499999999999993" customHeight="1">
      <c r="A96" s="51" t="s">
        <v>72</v>
      </c>
      <c r="B96" s="51"/>
      <c r="G96" s="49"/>
      <c r="H96" s="49"/>
      <c r="S96" s="50"/>
    </row>
    <row r="97" spans="3:22" ht="12" customHeight="1">
      <c r="C97" s="19"/>
      <c r="D97" s="19"/>
      <c r="E97" s="19"/>
      <c r="F97" s="19"/>
      <c r="I97" s="19"/>
      <c r="J97" s="19"/>
      <c r="K97" s="19"/>
      <c r="L97" s="19"/>
      <c r="M97" s="19"/>
      <c r="N97" s="19"/>
      <c r="O97" s="19"/>
      <c r="P97" s="19"/>
      <c r="Q97" s="19"/>
      <c r="R97" s="19"/>
      <c r="S97" s="19"/>
      <c r="T97" s="19"/>
      <c r="U97" s="19"/>
      <c r="V97" s="19"/>
    </row>
    <row r="98" spans="3:22" ht="8.4499999999999993" customHeight="1">
      <c r="I98"/>
    </row>
    <row r="99" spans="3:22" ht="8.4499999999999993" customHeight="1">
      <c r="Q99" s="21"/>
    </row>
  </sheetData>
  <mergeCells count="1">
    <mergeCell ref="A96:B96"/>
  </mergeCells>
  <phoneticPr fontId="0" type="noConversion"/>
  <pageMargins left="0.78740157480314965" right="0.78740157480314965" top="0.65" bottom="0.78740157480314965" header="0.51181102362204722" footer="0.51181102362204722"/>
  <pageSetup paperSize="9" orientation="landscape" horizontalDpi="4294967292" verticalDpi="4294967292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Publ</vt:lpstr>
    </vt:vector>
  </TitlesOfParts>
  <Company>Brå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arlzi</dc:creator>
  <cp:lastModifiedBy>petlof</cp:lastModifiedBy>
  <cp:lastPrinted>2002-06-06T12:59:05Z</cp:lastPrinted>
  <dcterms:created xsi:type="dcterms:W3CDTF">2001-03-12T08:57:52Z</dcterms:created>
  <dcterms:modified xsi:type="dcterms:W3CDTF">2011-06-15T09:28:03Z</dcterms:modified>
</cp:coreProperties>
</file>